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autoCompressPictures="0"/>
  <mc:AlternateContent xmlns:mc="http://schemas.openxmlformats.org/markup-compatibility/2006">
    <mc:Choice Requires="x15">
      <x15ac:absPath xmlns:x15ac="http://schemas.microsoft.com/office/spreadsheetml/2010/11/ac" url="C:\Users\Denise\Desktop\LivingWagesRepo\LivingWages-WorkingPoor\Resources\"/>
    </mc:Choice>
  </mc:AlternateContent>
  <xr:revisionPtr revIDLastSave="0" documentId="8_{49F73924-F583-4A7B-BEBA-D459945EE700}" xr6:coauthVersionLast="45" xr6:coauthVersionMax="45" xr10:uidLastSave="{00000000-0000-0000-0000-000000000000}"/>
  <bookViews>
    <workbookView xWindow="-120" yWindow="-120" windowWidth="20730" windowHeight="11310" tabRatio="857" xr2:uid="{00000000-000D-0000-FFFF-FFFF00000000}"/>
  </bookViews>
  <sheets>
    <sheet name="Read Me" sheetId="1" r:id="rId1"/>
    <sheet name="2018 State Pie Graph" sheetId="2" r:id="rId2"/>
    <sheet name="2018 Category Spending" sheetId="3" r:id="rId3"/>
    <sheet name="Category Spending Over Time" sheetId="14" r:id="rId4"/>
    <sheet name="Sheet1" sheetId="15" state="hidden" r:id="rId5"/>
    <sheet name="Basic Assistance" sheetId="5" r:id="rId6"/>
    <sheet name="Work Activities" sheetId="6" r:id="rId7"/>
    <sheet name="Work Supports &amp; Supportive Serv" sheetId="7" r:id="rId8"/>
    <sheet name="Child Care" sheetId="8" r:id="rId9"/>
    <sheet name="Administration &amp; Systems" sheetId="9" r:id="rId10"/>
    <sheet name="Pre-K" sheetId="11" r:id="rId11"/>
    <sheet name="Tax Credits" sheetId="10" r:id="rId12"/>
    <sheet name="Child Welfare" sheetId="13" r:id="rId13"/>
    <sheet name="Other" sheetId="12" r:id="rId14"/>
    <sheet name="SFAG &amp; MOE" sheetId="4" r:id="rId15"/>
  </sheets>
  <definedNames>
    <definedName name="_xlnm._FilterDatabase" localSheetId="2" hidden="1">'2018 Category Spending'!$L$168:$L$220</definedName>
  </definedNames>
  <calcPr calcId="191029" calcMode="autoNoTable"/>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4" l="1"/>
  <c r="A1" i="2"/>
  <c r="E240" i="7" l="1"/>
  <c r="E239" i="7"/>
  <c r="E238" i="7"/>
  <c r="E237" i="7"/>
  <c r="E239" i="5" l="1"/>
  <c r="E238" i="5"/>
  <c r="E237" i="5"/>
  <c r="E8" i="11" l="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7" i="11"/>
  <c r="E60" i="11" l="1"/>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185" i="12"/>
  <c r="F186" i="12"/>
  <c r="F184" i="12"/>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184" i="13"/>
  <c r="F23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184" i="10"/>
  <c r="F234"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185" i="11"/>
  <c r="F184" i="11"/>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184" i="9"/>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184" i="8"/>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185" i="7"/>
  <c r="F184" i="7"/>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184" i="5"/>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184" i="6"/>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2" i="4"/>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F32" i="2" s="1"/>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E32" i="2" s="1"/>
  <c r="D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D32" i="2" s="1"/>
  <c r="C4" i="3"/>
  <c r="J17" i="14"/>
  <c r="I17" i="14"/>
  <c r="H17" i="14"/>
  <c r="G17" i="14"/>
  <c r="F17" i="14"/>
  <c r="E17" i="14"/>
  <c r="D17" i="14"/>
  <c r="C17" i="14"/>
  <c r="B17" i="14"/>
  <c r="H9" i="14"/>
  <c r="J16" i="14"/>
  <c r="I16" i="14"/>
  <c r="H16" i="14"/>
  <c r="G16" i="14"/>
  <c r="F16" i="14"/>
  <c r="E16" i="14"/>
  <c r="D16" i="14"/>
  <c r="C16" i="14"/>
  <c r="B16" i="14"/>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7" i="5"/>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7" i="8"/>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C9" i="14" s="1"/>
  <c r="E50" i="6"/>
  <c r="E51" i="6"/>
  <c r="E52" i="6"/>
  <c r="E53" i="6"/>
  <c r="E54" i="6"/>
  <c r="E55" i="6"/>
  <c r="E56" i="6"/>
  <c r="E57" i="6"/>
  <c r="E58" i="6"/>
  <c r="E7" i="6"/>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D9" i="14" s="1"/>
  <c r="E7" i="7"/>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F9" i="14" s="1"/>
  <c r="E7" i="9"/>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G9" i="14" s="1"/>
  <c r="E50" i="10"/>
  <c r="E51" i="10"/>
  <c r="E52" i="10"/>
  <c r="E53" i="10"/>
  <c r="E54" i="10"/>
  <c r="E55" i="10"/>
  <c r="E56" i="10"/>
  <c r="E57" i="10"/>
  <c r="E58" i="10"/>
  <c r="E7" i="10"/>
  <c r="E9" i="14" l="1"/>
  <c r="L9" i="14" s="1"/>
  <c r="B9" i="14"/>
  <c r="L16" i="14"/>
  <c r="E8" i="13" l="1"/>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I9" i="14" s="1"/>
  <c r="E7" i="13"/>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J9" i="14" s="1"/>
  <c r="E7" i="12"/>
  <c r="J15" i="14" l="1"/>
  <c r="D117" i="9"/>
  <c r="H6" i="4"/>
  <c r="B15" i="14"/>
  <c r="C15" i="14"/>
  <c r="D15" i="14"/>
  <c r="E15" i="14"/>
  <c r="B4" i="3"/>
  <c r="B169" i="3" s="1"/>
  <c r="F28" i="2"/>
  <c r="B5" i="3"/>
  <c r="B170" i="3" s="1"/>
  <c r="E170" i="3"/>
  <c r="B6" i="3"/>
  <c r="B171" i="3" s="1"/>
  <c r="B7" i="3"/>
  <c r="B172" i="3" s="1"/>
  <c r="E172" i="3"/>
  <c r="B8" i="3"/>
  <c r="B173" i="3" s="1"/>
  <c r="C173" i="3"/>
  <c r="D173" i="3"/>
  <c r="E173" i="3"/>
  <c r="B9" i="3"/>
  <c r="B174" i="3" s="1"/>
  <c r="B10" i="3"/>
  <c r="B175" i="3" s="1"/>
  <c r="B11" i="3"/>
  <c r="B176" i="3" s="1"/>
  <c r="E176" i="3"/>
  <c r="B12" i="3"/>
  <c r="B177" i="3" s="1"/>
  <c r="D177" i="3"/>
  <c r="C177" i="3"/>
  <c r="B13" i="3"/>
  <c r="B178" i="3" s="1"/>
  <c r="E178" i="3"/>
  <c r="C178" i="3"/>
  <c r="B14" i="3"/>
  <c r="B179" i="3" s="1"/>
  <c r="D179" i="3"/>
  <c r="B15" i="3"/>
  <c r="B180" i="3" s="1"/>
  <c r="E180" i="3"/>
  <c r="B16" i="3"/>
  <c r="B181" i="3" s="1"/>
  <c r="C181" i="3"/>
  <c r="D181" i="3"/>
  <c r="B17" i="3"/>
  <c r="B182" i="3" s="1"/>
  <c r="B18" i="3"/>
  <c r="B183" i="3" s="1"/>
  <c r="D183" i="3"/>
  <c r="E183" i="3"/>
  <c r="B19" i="3"/>
  <c r="B184" i="3" s="1"/>
  <c r="B20" i="3"/>
  <c r="B185" i="3" s="1"/>
  <c r="B21" i="3"/>
  <c r="E28" i="2"/>
  <c r="B22" i="3"/>
  <c r="B187" i="3" s="1"/>
  <c r="B23" i="3"/>
  <c r="B188" i="3" s="1"/>
  <c r="B24" i="3"/>
  <c r="B189" i="3" s="1"/>
  <c r="D189" i="3"/>
  <c r="C189" i="3"/>
  <c r="M189" i="3" s="1"/>
  <c r="B25" i="3"/>
  <c r="B190" i="3" s="1"/>
  <c r="B26" i="3"/>
  <c r="B191" i="3" s="1"/>
  <c r="E191" i="3"/>
  <c r="B27" i="3"/>
  <c r="B192" i="3" s="1"/>
  <c r="E192" i="3"/>
  <c r="C192" i="3"/>
  <c r="D192" i="3"/>
  <c r="B28" i="3"/>
  <c r="B193" i="3" s="1"/>
  <c r="B29" i="3"/>
  <c r="B194" i="3" s="1"/>
  <c r="C194" i="3"/>
  <c r="B30" i="3"/>
  <c r="B195" i="3" s="1"/>
  <c r="C195" i="3"/>
  <c r="D195" i="3"/>
  <c r="E195" i="3"/>
  <c r="B31" i="3"/>
  <c r="B196" i="3" s="1"/>
  <c r="B32" i="3"/>
  <c r="B197" i="3" s="1"/>
  <c r="B33" i="3"/>
  <c r="B198" i="3" s="1"/>
  <c r="E198" i="3"/>
  <c r="B34" i="3"/>
  <c r="B199" i="3" s="1"/>
  <c r="E199" i="3"/>
  <c r="C199" i="3"/>
  <c r="B35" i="3"/>
  <c r="B200" i="3" s="1"/>
  <c r="C200" i="3"/>
  <c r="D200" i="3"/>
  <c r="B36" i="3"/>
  <c r="B201" i="3" s="1"/>
  <c r="D201" i="3"/>
  <c r="B37" i="3"/>
  <c r="B202" i="3" s="1"/>
  <c r="C202" i="3"/>
  <c r="B38" i="3"/>
  <c r="B203" i="3" s="1"/>
  <c r="C203" i="3"/>
  <c r="B39" i="3"/>
  <c r="B204" i="3" s="1"/>
  <c r="C204" i="3"/>
  <c r="B40" i="3"/>
  <c r="B205" i="3" s="1"/>
  <c r="E205" i="3"/>
  <c r="C205" i="3"/>
  <c r="B41" i="3"/>
  <c r="B206" i="3" s="1"/>
  <c r="E206" i="3"/>
  <c r="C206" i="3"/>
  <c r="B42" i="3"/>
  <c r="B207" i="3" s="1"/>
  <c r="D207" i="3"/>
  <c r="E207" i="3"/>
  <c r="B43" i="3"/>
  <c r="B208" i="3" s="1"/>
  <c r="E208" i="3"/>
  <c r="B44" i="3"/>
  <c r="B209" i="3" s="1"/>
  <c r="C209" i="3"/>
  <c r="B45" i="3"/>
  <c r="B210" i="3" s="1"/>
  <c r="D210" i="3"/>
  <c r="B46" i="3"/>
  <c r="B211" i="3" s="1"/>
  <c r="D211" i="3"/>
  <c r="D28" i="2"/>
  <c r="B47" i="3"/>
  <c r="B212" i="3" s="1"/>
  <c r="B48" i="3"/>
  <c r="B213" i="3" s="1"/>
  <c r="E213" i="3"/>
  <c r="D213" i="3"/>
  <c r="B49" i="3"/>
  <c r="B214" i="3" s="1"/>
  <c r="C214" i="3"/>
  <c r="D214" i="3"/>
  <c r="E214" i="3"/>
  <c r="B50" i="3"/>
  <c r="B215" i="3" s="1"/>
  <c r="D215" i="3"/>
  <c r="B51" i="3"/>
  <c r="B216" i="3" s="1"/>
  <c r="C216" i="3"/>
  <c r="B52" i="3"/>
  <c r="B217" i="3" s="1"/>
  <c r="E217" i="3"/>
  <c r="B53" i="3"/>
  <c r="B218" i="3" s="1"/>
  <c r="C218" i="3"/>
  <c r="D218" i="3"/>
  <c r="B54" i="3"/>
  <c r="B219" i="3" s="1"/>
  <c r="E219" i="3"/>
  <c r="I15" i="14"/>
  <c r="H15" i="14"/>
  <c r="G15" i="14"/>
  <c r="F15" i="14"/>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J8" i="14" s="1"/>
  <c r="D24" i="12"/>
  <c r="D23" i="12"/>
  <c r="D22" i="12"/>
  <c r="D21" i="12"/>
  <c r="D20" i="12"/>
  <c r="D19" i="12"/>
  <c r="D18" i="12"/>
  <c r="D17" i="12"/>
  <c r="D16" i="12"/>
  <c r="D15" i="12"/>
  <c r="D14" i="12"/>
  <c r="D13" i="12"/>
  <c r="D12" i="12"/>
  <c r="D11" i="12"/>
  <c r="D10" i="12"/>
  <c r="D9" i="12"/>
  <c r="D8" i="12"/>
  <c r="D7" i="12"/>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7" i="13"/>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H8" i="14" s="1"/>
  <c r="D7" i="11"/>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G8" i="14" s="1"/>
  <c r="D50" i="10"/>
  <c r="D51" i="10"/>
  <c r="D52" i="10"/>
  <c r="D53" i="10"/>
  <c r="D54" i="10"/>
  <c r="D55" i="10"/>
  <c r="D56" i="10"/>
  <c r="D57" i="10"/>
  <c r="D58" i="10"/>
  <c r="D7" i="10"/>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7" i="9"/>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7" i="8"/>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8" i="14" s="1"/>
  <c r="D50" i="7"/>
  <c r="D51" i="7"/>
  <c r="D52" i="7"/>
  <c r="D53" i="7"/>
  <c r="D54" i="7"/>
  <c r="D55" i="7"/>
  <c r="D56" i="7"/>
  <c r="D57" i="7"/>
  <c r="D58" i="7"/>
  <c r="D7" i="7"/>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7" i="6"/>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7" i="5"/>
  <c r="F14" i="14"/>
  <c r="B13" i="14"/>
  <c r="G14" i="14"/>
  <c r="H14" i="14"/>
  <c r="I14" i="14"/>
  <c r="J14" i="14"/>
  <c r="J13" i="14"/>
  <c r="I13" i="14"/>
  <c r="H13" i="14"/>
  <c r="G13" i="14"/>
  <c r="F13" i="14"/>
  <c r="E14" i="14"/>
  <c r="E13" i="14"/>
  <c r="D14" i="14"/>
  <c r="D13" i="14"/>
  <c r="C14" i="14"/>
  <c r="C13" i="14"/>
  <c r="B14" i="14"/>
  <c r="F33" i="3"/>
  <c r="F198" i="3" s="1"/>
  <c r="J54" i="3"/>
  <c r="C32" i="12"/>
  <c r="C26" i="12"/>
  <c r="C32" i="6"/>
  <c r="C26" i="6"/>
  <c r="C40" i="6"/>
  <c r="B7" i="5"/>
  <c r="B8" i="5"/>
  <c r="B9" i="5"/>
  <c r="B10" i="5"/>
  <c r="B11" i="5"/>
  <c r="B12" i="5"/>
  <c r="B13" i="5"/>
  <c r="B14" i="5"/>
  <c r="B15" i="5"/>
  <c r="B16" i="5"/>
  <c r="B17" i="5"/>
  <c r="B18" i="5"/>
  <c r="B19" i="5"/>
  <c r="B20" i="5"/>
  <c r="B21" i="5"/>
  <c r="B22" i="5"/>
  <c r="B23" i="5"/>
  <c r="B24" i="5"/>
  <c r="B25" i="5"/>
  <c r="B26" i="5"/>
  <c r="B40" i="5"/>
  <c r="B48" i="5"/>
  <c r="B27" i="5"/>
  <c r="B28" i="5"/>
  <c r="B29" i="5"/>
  <c r="B30" i="5"/>
  <c r="B31" i="5"/>
  <c r="B32" i="5"/>
  <c r="B33" i="5"/>
  <c r="B34" i="5"/>
  <c r="B35" i="5"/>
  <c r="B36" i="5"/>
  <c r="B37" i="5"/>
  <c r="B38" i="5"/>
  <c r="B39" i="5"/>
  <c r="B41" i="5"/>
  <c r="B42" i="5"/>
  <c r="B43" i="5"/>
  <c r="B44" i="5"/>
  <c r="B45" i="5"/>
  <c r="B46" i="5"/>
  <c r="B47" i="5"/>
  <c r="B49" i="5"/>
  <c r="B6" i="14" s="1"/>
  <c r="B50" i="5"/>
  <c r="B51" i="5"/>
  <c r="B52" i="5"/>
  <c r="B53" i="5"/>
  <c r="B54" i="5"/>
  <c r="B55" i="5"/>
  <c r="B56" i="5"/>
  <c r="B57" i="5"/>
  <c r="B58" i="5"/>
  <c r="H55" i="3"/>
  <c r="F33" i="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1" i="12"/>
  <c r="C30" i="12"/>
  <c r="C29" i="12"/>
  <c r="C28" i="12"/>
  <c r="C27" i="12"/>
  <c r="C25" i="12"/>
  <c r="J7" i="14" s="1"/>
  <c r="C24" i="12"/>
  <c r="C23" i="12"/>
  <c r="C22" i="12"/>
  <c r="C21" i="12"/>
  <c r="C20" i="12"/>
  <c r="C19" i="12"/>
  <c r="C18" i="12"/>
  <c r="C17" i="12"/>
  <c r="C16" i="12"/>
  <c r="C15" i="12"/>
  <c r="C14" i="12"/>
  <c r="C13" i="12"/>
  <c r="C12" i="12"/>
  <c r="C11" i="12"/>
  <c r="C10" i="12"/>
  <c r="C9" i="12"/>
  <c r="C8" i="12"/>
  <c r="C7"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C58" i="13"/>
  <c r="C57" i="13"/>
  <c r="C56" i="13"/>
  <c r="C55" i="13"/>
  <c r="C54" i="13"/>
  <c r="C53" i="13"/>
  <c r="C52" i="13"/>
  <c r="C51" i="13"/>
  <c r="C50" i="13"/>
  <c r="C49" i="13"/>
  <c r="C48" i="13"/>
  <c r="C47" i="13"/>
  <c r="C46" i="13"/>
  <c r="C45" i="13"/>
  <c r="C44" i="13"/>
  <c r="C43" i="13"/>
  <c r="C42" i="13"/>
  <c r="C41" i="13"/>
  <c r="C40" i="13"/>
  <c r="C39" i="13"/>
  <c r="C29" i="13"/>
  <c r="C38" i="13"/>
  <c r="C37" i="13"/>
  <c r="C36" i="13"/>
  <c r="C35" i="13"/>
  <c r="C34" i="13"/>
  <c r="C33" i="13"/>
  <c r="C32" i="13"/>
  <c r="C31" i="13"/>
  <c r="C30" i="13"/>
  <c r="C28" i="13"/>
  <c r="C27" i="13"/>
  <c r="C26" i="13"/>
  <c r="C25" i="13"/>
  <c r="I7" i="14" s="1"/>
  <c r="C24" i="13"/>
  <c r="C23" i="13"/>
  <c r="C22" i="13"/>
  <c r="C21" i="13"/>
  <c r="C20" i="13"/>
  <c r="C19" i="13"/>
  <c r="C18" i="13"/>
  <c r="C17" i="13"/>
  <c r="C16" i="13"/>
  <c r="C15" i="13"/>
  <c r="C14" i="13"/>
  <c r="C13" i="13"/>
  <c r="C12" i="13"/>
  <c r="C11" i="13"/>
  <c r="C10" i="13"/>
  <c r="C9" i="13"/>
  <c r="C8" i="13"/>
  <c r="C7"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I6" i="14" s="1"/>
  <c r="B24" i="13"/>
  <c r="B23" i="13"/>
  <c r="B22" i="13"/>
  <c r="B21" i="13"/>
  <c r="B20" i="13"/>
  <c r="B19" i="13"/>
  <c r="B18" i="13"/>
  <c r="B17" i="13"/>
  <c r="B16" i="13"/>
  <c r="B15" i="13"/>
  <c r="B14" i="13"/>
  <c r="B13" i="13"/>
  <c r="B12" i="13"/>
  <c r="B11" i="13"/>
  <c r="B10" i="13"/>
  <c r="B9" i="13"/>
  <c r="B8" i="13"/>
  <c r="B7" i="13"/>
  <c r="C58" i="10"/>
  <c r="C57" i="10"/>
  <c r="C56" i="10"/>
  <c r="C55" i="10"/>
  <c r="C54" i="10"/>
  <c r="C53" i="10"/>
  <c r="C52" i="10"/>
  <c r="C51" i="10"/>
  <c r="C50" i="10"/>
  <c r="C49" i="10"/>
  <c r="G7" i="14" s="1"/>
  <c r="C32" i="10"/>
  <c r="C26" i="10"/>
  <c r="C48" i="10"/>
  <c r="C47" i="10"/>
  <c r="C46" i="10"/>
  <c r="C45" i="10"/>
  <c r="C44" i="10"/>
  <c r="C43" i="10"/>
  <c r="C42" i="10"/>
  <c r="C41" i="10"/>
  <c r="C40" i="10"/>
  <c r="C39" i="10"/>
  <c r="C38" i="10"/>
  <c r="C37" i="10"/>
  <c r="C36" i="10"/>
  <c r="C35" i="10"/>
  <c r="C34" i="10"/>
  <c r="C33" i="10"/>
  <c r="C31" i="10"/>
  <c r="C30" i="10"/>
  <c r="C29" i="10"/>
  <c r="C28" i="10"/>
  <c r="C27" i="10"/>
  <c r="C25" i="10"/>
  <c r="C24" i="10"/>
  <c r="C23" i="10"/>
  <c r="C22" i="10"/>
  <c r="C21" i="10"/>
  <c r="C20" i="10"/>
  <c r="C19" i="10"/>
  <c r="C18" i="10"/>
  <c r="C17" i="10"/>
  <c r="C16" i="10"/>
  <c r="C15" i="10"/>
  <c r="C14" i="10"/>
  <c r="C13" i="10"/>
  <c r="C12" i="10"/>
  <c r="C11" i="10"/>
  <c r="C10" i="10"/>
  <c r="C9" i="10"/>
  <c r="C8" i="10"/>
  <c r="C7" i="10"/>
  <c r="B58" i="10"/>
  <c r="B57" i="10"/>
  <c r="B56" i="10"/>
  <c r="B55" i="10"/>
  <c r="B54" i="10"/>
  <c r="B53" i="10"/>
  <c r="B52" i="10"/>
  <c r="B51" i="10"/>
  <c r="B50" i="10"/>
  <c r="B49" i="10"/>
  <c r="B32" i="10"/>
  <c r="B26" i="10"/>
  <c r="B48" i="10"/>
  <c r="B47" i="10"/>
  <c r="B46" i="10"/>
  <c r="B45" i="10"/>
  <c r="B44" i="10"/>
  <c r="B43" i="10"/>
  <c r="B42" i="10"/>
  <c r="B41" i="10"/>
  <c r="B40" i="10"/>
  <c r="B39" i="10"/>
  <c r="B38" i="10"/>
  <c r="B37" i="10"/>
  <c r="B36" i="10"/>
  <c r="B35" i="10"/>
  <c r="B34" i="10"/>
  <c r="B33" i="10"/>
  <c r="B31" i="10"/>
  <c r="B30" i="10"/>
  <c r="B29" i="10"/>
  <c r="B28" i="10"/>
  <c r="B27" i="10"/>
  <c r="B25" i="10"/>
  <c r="G6" i="14" s="1"/>
  <c r="B24" i="10"/>
  <c r="B23" i="10"/>
  <c r="B22" i="10"/>
  <c r="B21" i="10"/>
  <c r="B20" i="10"/>
  <c r="B19" i="10"/>
  <c r="B18" i="10"/>
  <c r="B17" i="10"/>
  <c r="B16" i="10"/>
  <c r="B15" i="10"/>
  <c r="B14" i="10"/>
  <c r="B13" i="10"/>
  <c r="B12" i="10"/>
  <c r="B11" i="10"/>
  <c r="B10" i="10"/>
  <c r="B9" i="10"/>
  <c r="B8" i="10"/>
  <c r="B7" i="10"/>
  <c r="C58" i="8"/>
  <c r="C57" i="8"/>
  <c r="C56" i="8"/>
  <c r="C55" i="8"/>
  <c r="C54" i="8"/>
  <c r="C53" i="8"/>
  <c r="C52" i="8"/>
  <c r="C51" i="8"/>
  <c r="C50" i="8"/>
  <c r="C49" i="8"/>
  <c r="C32" i="8"/>
  <c r="C26" i="8"/>
  <c r="C48" i="8"/>
  <c r="C47" i="8"/>
  <c r="C46" i="8"/>
  <c r="C45" i="8"/>
  <c r="C44" i="8"/>
  <c r="C43" i="8"/>
  <c r="C42" i="8"/>
  <c r="C41" i="8"/>
  <c r="C40" i="8"/>
  <c r="C39" i="8"/>
  <c r="C38" i="8"/>
  <c r="C37" i="8"/>
  <c r="C36" i="8"/>
  <c r="C35" i="8"/>
  <c r="C34" i="8"/>
  <c r="C33" i="8"/>
  <c r="C31" i="8"/>
  <c r="C30" i="8"/>
  <c r="C29" i="8"/>
  <c r="C28" i="8"/>
  <c r="C27" i="8"/>
  <c r="C25" i="8"/>
  <c r="E7" i="14" s="1"/>
  <c r="C24" i="8"/>
  <c r="C23" i="8"/>
  <c r="C22" i="8"/>
  <c r="C21" i="8"/>
  <c r="C20" i="8"/>
  <c r="C19" i="8"/>
  <c r="C18" i="8"/>
  <c r="C17" i="8"/>
  <c r="C16" i="8"/>
  <c r="C15" i="8"/>
  <c r="C14" i="8"/>
  <c r="C13" i="8"/>
  <c r="C12" i="8"/>
  <c r="C11" i="8"/>
  <c r="C10" i="8"/>
  <c r="C9" i="8"/>
  <c r="C8" i="8"/>
  <c r="C7" i="8"/>
  <c r="B58" i="8"/>
  <c r="B57" i="8"/>
  <c r="B56" i="8"/>
  <c r="B55" i="8"/>
  <c r="B54" i="8"/>
  <c r="B53" i="8"/>
  <c r="B52" i="8"/>
  <c r="B51" i="8"/>
  <c r="B50" i="8"/>
  <c r="B49" i="8"/>
  <c r="B32" i="8"/>
  <c r="B26" i="8"/>
  <c r="B48" i="8"/>
  <c r="B47" i="8"/>
  <c r="B46" i="8"/>
  <c r="B45" i="8"/>
  <c r="B44" i="8"/>
  <c r="B43" i="8"/>
  <c r="B42" i="8"/>
  <c r="B41" i="8"/>
  <c r="B40" i="8"/>
  <c r="B39" i="8"/>
  <c r="B38" i="8"/>
  <c r="B37" i="8"/>
  <c r="B36" i="8"/>
  <c r="B35" i="8"/>
  <c r="B34" i="8"/>
  <c r="B33" i="8"/>
  <c r="B31" i="8"/>
  <c r="B30" i="8"/>
  <c r="B29" i="8"/>
  <c r="B28" i="8"/>
  <c r="B27" i="8"/>
  <c r="B25" i="8"/>
  <c r="E6" i="14" s="1"/>
  <c r="B24" i="8"/>
  <c r="B23" i="8"/>
  <c r="B22" i="8"/>
  <c r="B21" i="8"/>
  <c r="B20" i="8"/>
  <c r="B19" i="8"/>
  <c r="B18" i="8"/>
  <c r="B17" i="8"/>
  <c r="B16" i="8"/>
  <c r="B15" i="8"/>
  <c r="B14" i="8"/>
  <c r="B13" i="8"/>
  <c r="B12" i="8"/>
  <c r="B11" i="8"/>
  <c r="B10" i="8"/>
  <c r="B9" i="8"/>
  <c r="B8" i="8"/>
  <c r="B7" i="8"/>
  <c r="C58" i="7"/>
  <c r="C57" i="7"/>
  <c r="C56" i="7"/>
  <c r="C55" i="7"/>
  <c r="C54" i="7"/>
  <c r="C53" i="7"/>
  <c r="C52" i="7"/>
  <c r="C51" i="7"/>
  <c r="C50" i="7"/>
  <c r="C49" i="7"/>
  <c r="C32" i="7"/>
  <c r="C26" i="7"/>
  <c r="C48" i="7"/>
  <c r="C47" i="7"/>
  <c r="C46" i="7"/>
  <c r="C45" i="7"/>
  <c r="C44" i="7"/>
  <c r="C43" i="7"/>
  <c r="C42" i="7"/>
  <c r="C41" i="7"/>
  <c r="C40" i="7"/>
  <c r="C39" i="7"/>
  <c r="C38" i="7"/>
  <c r="C37" i="7"/>
  <c r="C36" i="7"/>
  <c r="C35" i="7"/>
  <c r="C34" i="7"/>
  <c r="C33" i="7"/>
  <c r="C31" i="7"/>
  <c r="C30" i="7"/>
  <c r="C29" i="7"/>
  <c r="C28" i="7"/>
  <c r="C27" i="7"/>
  <c r="C25" i="7"/>
  <c r="D7" i="14" s="1"/>
  <c r="C24" i="7"/>
  <c r="C23" i="7"/>
  <c r="C22" i="7"/>
  <c r="C21" i="7"/>
  <c r="C20" i="7"/>
  <c r="C19" i="7"/>
  <c r="C18" i="7"/>
  <c r="C17" i="7"/>
  <c r="C16" i="7"/>
  <c r="C15" i="7"/>
  <c r="C14" i="7"/>
  <c r="C13" i="7"/>
  <c r="C12" i="7"/>
  <c r="C11" i="7"/>
  <c r="C10" i="7"/>
  <c r="C9" i="7"/>
  <c r="C8" i="7"/>
  <c r="C7"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D6" i="14" s="1"/>
  <c r="B24" i="7"/>
  <c r="B23" i="7"/>
  <c r="B22" i="7"/>
  <c r="B21" i="7"/>
  <c r="B20" i="7"/>
  <c r="B19" i="7"/>
  <c r="B18" i="7"/>
  <c r="B17" i="7"/>
  <c r="B16" i="7"/>
  <c r="B15" i="7"/>
  <c r="B14" i="7"/>
  <c r="B13" i="7"/>
  <c r="B12" i="7"/>
  <c r="B11" i="7"/>
  <c r="B10" i="7"/>
  <c r="B9" i="7"/>
  <c r="B8" i="7"/>
  <c r="B7" i="7"/>
  <c r="B58" i="6"/>
  <c r="B57" i="6"/>
  <c r="B56" i="6"/>
  <c r="B55" i="6"/>
  <c r="B54" i="6"/>
  <c r="B53" i="6"/>
  <c r="B52" i="6"/>
  <c r="B51" i="6"/>
  <c r="B50" i="6"/>
  <c r="B49" i="6"/>
  <c r="B32" i="6"/>
  <c r="B26" i="6"/>
  <c r="B40" i="6"/>
  <c r="B48" i="6"/>
  <c r="B47" i="6"/>
  <c r="B46" i="6"/>
  <c r="B45" i="6"/>
  <c r="B44" i="6"/>
  <c r="B43" i="6"/>
  <c r="B42" i="6"/>
  <c r="B41" i="6"/>
  <c r="B39" i="6"/>
  <c r="B38" i="6"/>
  <c r="B37" i="6"/>
  <c r="B36" i="6"/>
  <c r="B35" i="6"/>
  <c r="B34" i="6"/>
  <c r="B33" i="6"/>
  <c r="B31" i="6"/>
  <c r="B30" i="6"/>
  <c r="B29" i="6"/>
  <c r="B28" i="6"/>
  <c r="B27" i="6"/>
  <c r="B25" i="6"/>
  <c r="C6" i="14" s="1"/>
  <c r="B24" i="6"/>
  <c r="B23" i="6"/>
  <c r="B22" i="6"/>
  <c r="B21" i="6"/>
  <c r="B20" i="6"/>
  <c r="B19" i="6"/>
  <c r="B18" i="6"/>
  <c r="B17" i="6"/>
  <c r="B16" i="6"/>
  <c r="B15" i="6"/>
  <c r="B14" i="6"/>
  <c r="B13" i="6"/>
  <c r="B12" i="6"/>
  <c r="B11" i="6"/>
  <c r="B10" i="6"/>
  <c r="B9" i="6"/>
  <c r="B8" i="6"/>
  <c r="B7" i="6"/>
  <c r="C58" i="6"/>
  <c r="C57" i="6"/>
  <c r="C56" i="6"/>
  <c r="C55" i="6"/>
  <c r="C54" i="6"/>
  <c r="C53" i="6"/>
  <c r="C52" i="6"/>
  <c r="C51" i="6"/>
  <c r="C50" i="6"/>
  <c r="C49" i="6"/>
  <c r="C48" i="6"/>
  <c r="C47" i="6"/>
  <c r="C46" i="6"/>
  <c r="C45" i="6"/>
  <c r="C44" i="6"/>
  <c r="C43" i="6"/>
  <c r="C42" i="6"/>
  <c r="C41" i="6"/>
  <c r="C39" i="6"/>
  <c r="C38" i="6"/>
  <c r="C37" i="6"/>
  <c r="C36" i="6"/>
  <c r="C35" i="6"/>
  <c r="C34" i="6"/>
  <c r="C33" i="6"/>
  <c r="C31" i="6"/>
  <c r="C30" i="6"/>
  <c r="C29" i="6"/>
  <c r="C28" i="6"/>
  <c r="C27" i="6"/>
  <c r="C25" i="6"/>
  <c r="C24" i="6"/>
  <c r="C7" i="14"/>
  <c r="C23" i="6"/>
  <c r="C22" i="6"/>
  <c r="C21" i="6"/>
  <c r="C20" i="6"/>
  <c r="C19" i="6"/>
  <c r="C18" i="6"/>
  <c r="C17" i="6"/>
  <c r="C16" i="6"/>
  <c r="C15" i="6"/>
  <c r="C14" i="6"/>
  <c r="C13" i="6"/>
  <c r="C12" i="6"/>
  <c r="C11" i="6"/>
  <c r="C10" i="6"/>
  <c r="C9" i="6"/>
  <c r="C8" i="6"/>
  <c r="C7" i="6"/>
  <c r="C58" i="9"/>
  <c r="C57" i="9"/>
  <c r="C56" i="9"/>
  <c r="C55" i="9"/>
  <c r="C54" i="9"/>
  <c r="C53" i="9"/>
  <c r="C52" i="9"/>
  <c r="C51" i="9"/>
  <c r="C50" i="9"/>
  <c r="C49" i="9"/>
  <c r="C32" i="9"/>
  <c r="C26" i="9"/>
  <c r="C40" i="9"/>
  <c r="C48" i="9"/>
  <c r="C47" i="9"/>
  <c r="C46" i="9"/>
  <c r="C45" i="9"/>
  <c r="C44" i="9"/>
  <c r="C43" i="9"/>
  <c r="C42" i="9"/>
  <c r="C41" i="9"/>
  <c r="C39" i="9"/>
  <c r="C38" i="9"/>
  <c r="C37" i="9"/>
  <c r="C36" i="9"/>
  <c r="C35" i="9"/>
  <c r="C34" i="9"/>
  <c r="C33" i="9"/>
  <c r="C31" i="9"/>
  <c r="C30" i="9"/>
  <c r="C29" i="9"/>
  <c r="C28" i="9"/>
  <c r="C27" i="9"/>
  <c r="C25" i="9"/>
  <c r="C24" i="9"/>
  <c r="C23" i="9"/>
  <c r="C22" i="9"/>
  <c r="C21" i="9"/>
  <c r="C20" i="9"/>
  <c r="C19" i="9"/>
  <c r="C18" i="9"/>
  <c r="C17" i="9"/>
  <c r="C16" i="9"/>
  <c r="C15" i="9"/>
  <c r="C14" i="9"/>
  <c r="C13" i="9"/>
  <c r="C12" i="9"/>
  <c r="C11" i="9"/>
  <c r="C10" i="9"/>
  <c r="C9" i="9"/>
  <c r="C8" i="9"/>
  <c r="C7" i="9"/>
  <c r="B58" i="9"/>
  <c r="B57" i="9"/>
  <c r="B56" i="9"/>
  <c r="B55" i="9"/>
  <c r="B54" i="9"/>
  <c r="B53" i="9"/>
  <c r="B52" i="9"/>
  <c r="B51" i="9"/>
  <c r="B50" i="9"/>
  <c r="B49" i="9"/>
  <c r="B48" i="9"/>
  <c r="B47" i="9"/>
  <c r="B46" i="9"/>
  <c r="B45" i="9"/>
  <c r="B44" i="9"/>
  <c r="B43" i="9"/>
  <c r="B42" i="9"/>
  <c r="B41" i="9"/>
  <c r="B40" i="9"/>
  <c r="B39" i="9"/>
  <c r="B29" i="9"/>
  <c r="B38" i="9"/>
  <c r="B37" i="9"/>
  <c r="B36" i="9"/>
  <c r="B35" i="9"/>
  <c r="B34" i="9"/>
  <c r="B33" i="9"/>
  <c r="B32" i="9"/>
  <c r="B31" i="9"/>
  <c r="B30" i="9"/>
  <c r="B28" i="9"/>
  <c r="B27" i="9"/>
  <c r="B26" i="9"/>
  <c r="B25" i="9"/>
  <c r="B24" i="9"/>
  <c r="B23" i="9"/>
  <c r="B22" i="9"/>
  <c r="B21" i="9"/>
  <c r="B20" i="9"/>
  <c r="B19" i="9"/>
  <c r="B18" i="9"/>
  <c r="B17" i="9"/>
  <c r="B16" i="9"/>
  <c r="B15" i="9"/>
  <c r="B14" i="9"/>
  <c r="B13" i="9"/>
  <c r="B12" i="9"/>
  <c r="B11" i="9"/>
  <c r="B10" i="9"/>
  <c r="B9" i="9"/>
  <c r="B8" i="9"/>
  <c r="B7" i="9"/>
  <c r="C58" i="11"/>
  <c r="C57" i="11"/>
  <c r="C56" i="11"/>
  <c r="C55" i="11"/>
  <c r="C54" i="11"/>
  <c r="C53" i="11"/>
  <c r="C52" i="11"/>
  <c r="C51" i="11"/>
  <c r="C50" i="11"/>
  <c r="C49" i="11"/>
  <c r="C32" i="11"/>
  <c r="C26" i="11"/>
  <c r="C48" i="11"/>
  <c r="C47" i="11"/>
  <c r="C46" i="11"/>
  <c r="C45" i="11"/>
  <c r="C44" i="11"/>
  <c r="C43" i="11"/>
  <c r="C42" i="11"/>
  <c r="C41" i="11"/>
  <c r="C40" i="11"/>
  <c r="C39" i="11"/>
  <c r="C38" i="11"/>
  <c r="C37" i="11"/>
  <c r="C36" i="11"/>
  <c r="C35" i="11"/>
  <c r="C34" i="11"/>
  <c r="C33" i="11"/>
  <c r="C31" i="11"/>
  <c r="C30" i="11"/>
  <c r="C29" i="11"/>
  <c r="C28" i="11"/>
  <c r="C27" i="11"/>
  <c r="C25" i="11"/>
  <c r="H7" i="14" s="1"/>
  <c r="C24" i="11"/>
  <c r="C23" i="11"/>
  <c r="C22" i="11"/>
  <c r="C21" i="11"/>
  <c r="C20" i="11"/>
  <c r="C19" i="11"/>
  <c r="C18" i="11"/>
  <c r="C17" i="11"/>
  <c r="C16" i="11"/>
  <c r="C15" i="11"/>
  <c r="C14" i="11"/>
  <c r="C13" i="11"/>
  <c r="C12" i="11"/>
  <c r="C11" i="11"/>
  <c r="C10" i="11"/>
  <c r="C9" i="11"/>
  <c r="C8" i="11"/>
  <c r="C7"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H6" i="14" s="1"/>
  <c r="B24" i="11"/>
  <c r="B23" i="11"/>
  <c r="B22" i="11"/>
  <c r="B21" i="11"/>
  <c r="B20" i="11"/>
  <c r="B19" i="11"/>
  <c r="B18" i="11"/>
  <c r="B17" i="11"/>
  <c r="B16" i="11"/>
  <c r="B15" i="11"/>
  <c r="B14" i="11"/>
  <c r="B13" i="11"/>
  <c r="B12" i="11"/>
  <c r="B11" i="11"/>
  <c r="B10" i="11"/>
  <c r="B9" i="11"/>
  <c r="B8" i="11"/>
  <c r="B7" i="11"/>
  <c r="C58" i="5"/>
  <c r="C57" i="5"/>
  <c r="C56" i="5"/>
  <c r="C55" i="5"/>
  <c r="C54" i="5"/>
  <c r="C53" i="5"/>
  <c r="C52" i="5"/>
  <c r="C51" i="5"/>
  <c r="C50" i="5"/>
  <c r="C49" i="5"/>
  <c r="C32" i="5"/>
  <c r="C26" i="5"/>
  <c r="C40" i="5"/>
  <c r="C48" i="5"/>
  <c r="C47" i="5"/>
  <c r="C46" i="5"/>
  <c r="C45" i="5"/>
  <c r="C44" i="5"/>
  <c r="C43" i="5"/>
  <c r="C42" i="5"/>
  <c r="C41" i="5"/>
  <c r="C39" i="5"/>
  <c r="C38" i="5"/>
  <c r="C37" i="5"/>
  <c r="C36" i="5"/>
  <c r="C35" i="5"/>
  <c r="C34" i="5"/>
  <c r="C33" i="5"/>
  <c r="C31" i="5"/>
  <c r="C30" i="5"/>
  <c r="C29" i="5"/>
  <c r="C28" i="5"/>
  <c r="C27" i="5"/>
  <c r="C25" i="5"/>
  <c r="B7" i="14" s="1"/>
  <c r="C24" i="5"/>
  <c r="C23" i="5"/>
  <c r="C22" i="5"/>
  <c r="C21" i="5"/>
  <c r="C20" i="5"/>
  <c r="C19" i="5"/>
  <c r="C18" i="5"/>
  <c r="C17" i="5"/>
  <c r="C16" i="5"/>
  <c r="C15" i="5"/>
  <c r="C14" i="5"/>
  <c r="C13" i="5"/>
  <c r="C12" i="5"/>
  <c r="C11" i="5"/>
  <c r="C10" i="5"/>
  <c r="C9" i="5"/>
  <c r="C8" i="5"/>
  <c r="C7" i="5"/>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3" i="4"/>
  <c r="I4" i="4"/>
  <c r="I5" i="4"/>
  <c r="I6" i="4"/>
  <c r="I7" i="4"/>
  <c r="I2" i="4"/>
  <c r="B4" i="2"/>
  <c r="B6" i="2"/>
  <c r="B5" i="2"/>
  <c r="H3" i="4"/>
  <c r="H4" i="4"/>
  <c r="H5"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2" i="4"/>
  <c r="A28" i="2"/>
  <c r="I55" i="3"/>
  <c r="I53" i="3"/>
  <c r="I218" i="3" s="1"/>
  <c r="F52" i="3"/>
  <c r="G51" i="3"/>
  <c r="G216" i="3" s="1"/>
  <c r="I50" i="3"/>
  <c r="I215" i="3" s="1"/>
  <c r="F50" i="3"/>
  <c r="F215" i="3" s="1"/>
  <c r="I47" i="3"/>
  <c r="I212" i="3" s="1"/>
  <c r="F46" i="3"/>
  <c r="F211" i="3" s="1"/>
  <c r="G45" i="3"/>
  <c r="G210" i="3" s="1"/>
  <c r="F45" i="3"/>
  <c r="F210" i="3" s="1"/>
  <c r="H44" i="3"/>
  <c r="H209" i="3" s="1"/>
  <c r="I44" i="3"/>
  <c r="I209" i="3" s="1"/>
  <c r="J44" i="3"/>
  <c r="J209" i="3" s="1"/>
  <c r="G44" i="3"/>
  <c r="G209" i="3" s="1"/>
  <c r="F44" i="3"/>
  <c r="F209" i="3" s="1"/>
  <c r="I43" i="3"/>
  <c r="I208" i="3" s="1"/>
  <c r="H43" i="3"/>
  <c r="H208" i="3" s="1"/>
  <c r="J43" i="3"/>
  <c r="J208" i="3" s="1"/>
  <c r="G43" i="3"/>
  <c r="G208" i="3" s="1"/>
  <c r="I42" i="3"/>
  <c r="I207" i="3" s="1"/>
  <c r="I41" i="3"/>
  <c r="I206" i="3" s="1"/>
  <c r="G39" i="3"/>
  <c r="H38" i="3"/>
  <c r="H203" i="3" s="1"/>
  <c r="H37" i="3"/>
  <c r="H202" i="3" s="1"/>
  <c r="G37" i="3"/>
  <c r="G202" i="3" s="1"/>
  <c r="I36" i="3"/>
  <c r="H36" i="3"/>
  <c r="H201" i="3" s="1"/>
  <c r="J36" i="3"/>
  <c r="J201" i="3" s="1"/>
  <c r="G35" i="3"/>
  <c r="G200" i="3" s="1"/>
  <c r="J35" i="3"/>
  <c r="J34" i="3"/>
  <c r="J199" i="3" s="1"/>
  <c r="G29" i="3"/>
  <c r="G194" i="3" s="1"/>
  <c r="F29" i="3"/>
  <c r="F194" i="3" s="1"/>
  <c r="H28" i="3"/>
  <c r="G28" i="3"/>
  <c r="I27" i="3"/>
  <c r="I192" i="3" s="1"/>
  <c r="G23" i="3"/>
  <c r="F23" i="3"/>
  <c r="F188" i="3" s="1"/>
  <c r="G22" i="3"/>
  <c r="G187" i="3" s="1"/>
  <c r="H21" i="3"/>
  <c r="H186" i="3" s="1"/>
  <c r="H20" i="3"/>
  <c r="H185" i="3" s="1"/>
  <c r="G20" i="3"/>
  <c r="G185" i="3" s="1"/>
  <c r="G19" i="3"/>
  <c r="G184" i="3" s="1"/>
  <c r="I18" i="3"/>
  <c r="I183" i="3" s="1"/>
  <c r="H18" i="3"/>
  <c r="H183" i="3" s="1"/>
  <c r="J18" i="3"/>
  <c r="J183" i="3" s="1"/>
  <c r="I17" i="3"/>
  <c r="I182" i="3" s="1"/>
  <c r="F17" i="3"/>
  <c r="F182" i="3" s="1"/>
  <c r="F16" i="3"/>
  <c r="F181" i="3" s="1"/>
  <c r="H15" i="3"/>
  <c r="H180" i="3" s="1"/>
  <c r="F13" i="3"/>
  <c r="F178" i="3" s="1"/>
  <c r="I12" i="3"/>
  <c r="I177" i="3" s="1"/>
  <c r="H12" i="3"/>
  <c r="H177" i="3" s="1"/>
  <c r="G12" i="3"/>
  <c r="G177" i="3" s="1"/>
  <c r="J12" i="3"/>
  <c r="J177" i="3" s="1"/>
  <c r="I11" i="3"/>
  <c r="I176" i="3" s="1"/>
  <c r="H11" i="3"/>
  <c r="H176" i="3" s="1"/>
  <c r="I10" i="3"/>
  <c r="I175" i="3" s="1"/>
  <c r="H9" i="3"/>
  <c r="H174" i="3" s="1"/>
  <c r="G9" i="3"/>
  <c r="G174" i="3" s="1"/>
  <c r="I8" i="3"/>
  <c r="I173" i="3" s="1"/>
  <c r="H8" i="3"/>
  <c r="H173" i="3" s="1"/>
  <c r="J8" i="3"/>
  <c r="J173" i="3" s="1"/>
  <c r="I7" i="3"/>
  <c r="I6" i="3"/>
  <c r="I171" i="3" s="1"/>
  <c r="F5" i="3"/>
  <c r="F170" i="3" s="1"/>
  <c r="H4" i="3"/>
  <c r="H169" i="3" s="1"/>
  <c r="G4" i="3"/>
  <c r="G169" i="3" s="1"/>
  <c r="F4" i="3"/>
  <c r="F169" i="3" s="1"/>
  <c r="F51" i="3"/>
  <c r="F216" i="3" s="1"/>
  <c r="E220" i="3"/>
  <c r="I54" i="3"/>
  <c r="I219" i="3" s="1"/>
  <c r="G54" i="3"/>
  <c r="G219" i="3" s="1"/>
  <c r="F54" i="3"/>
  <c r="F219" i="3" s="1"/>
  <c r="H53" i="3"/>
  <c r="H218" i="3" s="1"/>
  <c r="J52" i="3"/>
  <c r="J217" i="3" s="1"/>
  <c r="H49" i="3"/>
  <c r="H214" i="3" s="1"/>
  <c r="G49" i="3"/>
  <c r="G214" i="3" s="1"/>
  <c r="F49" i="3"/>
  <c r="F214" i="3" s="1"/>
  <c r="I48" i="3"/>
  <c r="I213" i="3" s="1"/>
  <c r="H48" i="3"/>
  <c r="H213" i="3" s="1"/>
  <c r="J48" i="3"/>
  <c r="J213" i="3" s="1"/>
  <c r="J47" i="3"/>
  <c r="J212" i="3" s="1"/>
  <c r="G40" i="3"/>
  <c r="G205" i="3" s="1"/>
  <c r="F40" i="3"/>
  <c r="F205" i="3" s="1"/>
  <c r="H39" i="3"/>
  <c r="H204" i="3" s="1"/>
  <c r="F39" i="3"/>
  <c r="F204" i="3" s="1"/>
  <c r="I38" i="3"/>
  <c r="I203" i="3" s="1"/>
  <c r="J38" i="3"/>
  <c r="J203" i="3" s="1"/>
  <c r="I37" i="3"/>
  <c r="I202" i="3" s="1"/>
  <c r="F36" i="3"/>
  <c r="F201" i="3" s="1"/>
  <c r="F35" i="3"/>
  <c r="F200" i="3" s="1"/>
  <c r="H34" i="3"/>
  <c r="H199" i="3" s="1"/>
  <c r="G34" i="3"/>
  <c r="G199" i="3" s="1"/>
  <c r="F34" i="3"/>
  <c r="G32" i="3"/>
  <c r="J32" i="3"/>
  <c r="J197" i="3" s="1"/>
  <c r="I24" i="3"/>
  <c r="I189" i="3" s="1"/>
  <c r="I19" i="3"/>
  <c r="I184" i="3" s="1"/>
  <c r="F19" i="3"/>
  <c r="F184" i="3" s="1"/>
  <c r="H17" i="3"/>
  <c r="H182" i="3" s="1"/>
  <c r="I16" i="3"/>
  <c r="I181" i="3" s="1"/>
  <c r="J13" i="3"/>
  <c r="J178" i="3" s="1"/>
  <c r="G11" i="3"/>
  <c r="G176" i="3" s="1"/>
  <c r="J11" i="3"/>
  <c r="J176" i="3" s="1"/>
  <c r="I9" i="3"/>
  <c r="I174" i="3" s="1"/>
  <c r="F8" i="3"/>
  <c r="F173" i="3" s="1"/>
  <c r="G7" i="3"/>
  <c r="G172" i="3" s="1"/>
  <c r="G55" i="3"/>
  <c r="I52" i="3"/>
  <c r="I217" i="3" s="1"/>
  <c r="I46" i="3"/>
  <c r="I211" i="3" s="1"/>
  <c r="G42" i="3"/>
  <c r="G207" i="3" s="1"/>
  <c r="F38" i="3"/>
  <c r="F203" i="3" s="1"/>
  <c r="H33" i="3"/>
  <c r="H198" i="3" s="1"/>
  <c r="G33" i="3"/>
  <c r="G198" i="3" s="1"/>
  <c r="I32" i="3"/>
  <c r="I197" i="3" s="1"/>
  <c r="G18" i="3"/>
  <c r="G183" i="3" s="1"/>
  <c r="G14" i="3"/>
  <c r="F14" i="3"/>
  <c r="F179" i="3" s="1"/>
  <c r="I13" i="3"/>
  <c r="I178" i="3" s="1"/>
  <c r="I26" i="3"/>
  <c r="I191" i="3" s="1"/>
  <c r="H13" i="3"/>
  <c r="H178" i="3" s="1"/>
  <c r="G13" i="3"/>
  <c r="G178" i="3" s="1"/>
  <c r="F10" i="3"/>
  <c r="F175" i="3" s="1"/>
  <c r="F9" i="3"/>
  <c r="F174" i="3"/>
  <c r="J6" i="3"/>
  <c r="J171" i="3" s="1"/>
  <c r="J23" i="3"/>
  <c r="J188" i="3" s="1"/>
  <c r="H5" i="3"/>
  <c r="I5" i="3"/>
  <c r="I170" i="3" s="1"/>
  <c r="J5" i="3"/>
  <c r="J170" i="3" s="1"/>
  <c r="J28" i="3"/>
  <c r="J193" i="3" s="1"/>
  <c r="F11" i="3"/>
  <c r="F176" i="3"/>
  <c r="J7" i="3"/>
  <c r="J172" i="3" s="1"/>
  <c r="G27" i="3"/>
  <c r="G192" i="3" s="1"/>
  <c r="J31" i="3"/>
  <c r="J196" i="3" s="1"/>
  <c r="H10" i="3"/>
  <c r="H175" i="3" s="1"/>
  <c r="J10" i="3"/>
  <c r="J175" i="3" s="1"/>
  <c r="I28" i="3"/>
  <c r="I193" i="3" s="1"/>
  <c r="F6" i="3"/>
  <c r="F171" i="3" s="1"/>
  <c r="F41" i="3"/>
  <c r="F206" i="3" s="1"/>
  <c r="J21" i="3"/>
  <c r="J186" i="3" s="1"/>
  <c r="I21" i="3"/>
  <c r="I186" i="3" s="1"/>
  <c r="H22" i="3"/>
  <c r="H187" i="3"/>
  <c r="I22" i="3"/>
  <c r="I187" i="3" s="1"/>
  <c r="J22" i="3"/>
  <c r="J187" i="3" s="1"/>
  <c r="H35" i="3"/>
  <c r="H200" i="3" s="1"/>
  <c r="I35" i="3"/>
  <c r="I200" i="3" s="1"/>
  <c r="G36" i="3"/>
  <c r="G201" i="3" s="1"/>
  <c r="F37" i="3"/>
  <c r="F202" i="3" s="1"/>
  <c r="B55" i="3"/>
  <c r="I31" i="3"/>
  <c r="I196" i="3" s="1"/>
  <c r="H32" i="3"/>
  <c r="H197" i="3"/>
  <c r="G41" i="3"/>
  <c r="G206" i="3"/>
  <c r="F42" i="3"/>
  <c r="F207" i="3" s="1"/>
  <c r="I51" i="3"/>
  <c r="I216" i="3" s="1"/>
  <c r="G46" i="3"/>
  <c r="I34" i="3"/>
  <c r="I199" i="3" s="1"/>
  <c r="I45" i="3"/>
  <c r="I210" i="3"/>
  <c r="I14" i="3"/>
  <c r="I179" i="3" s="1"/>
  <c r="G24" i="3"/>
  <c r="G189" i="3" s="1"/>
  <c r="F25" i="3"/>
  <c r="F190" i="3" s="1"/>
  <c r="I29" i="3"/>
  <c r="I194" i="3" s="1"/>
  <c r="G30" i="3"/>
  <c r="G195" i="3" s="1"/>
  <c r="F31" i="3"/>
  <c r="F196" i="3" s="1"/>
  <c r="C220" i="3"/>
  <c r="H6" i="3"/>
  <c r="H171" i="3" s="1"/>
  <c r="H19" i="3"/>
  <c r="F28" i="3"/>
  <c r="F193" i="3" s="1"/>
  <c r="H41" i="3"/>
  <c r="H206" i="3" s="1"/>
  <c r="J41" i="3"/>
  <c r="F12" i="3"/>
  <c r="F177" i="3" s="1"/>
  <c r="J27" i="3"/>
  <c r="J192" i="3" s="1"/>
  <c r="H27" i="3"/>
  <c r="H192" i="3" s="1"/>
  <c r="H45" i="3"/>
  <c r="H210" i="3" s="1"/>
  <c r="H31" i="3"/>
  <c r="I15" i="3"/>
  <c r="I180" i="3" s="1"/>
  <c r="H16" i="3"/>
  <c r="H181" i="3" s="1"/>
  <c r="G17" i="3"/>
  <c r="G182" i="3" s="1"/>
  <c r="F18" i="3"/>
  <c r="F183" i="3" s="1"/>
  <c r="I23" i="3"/>
  <c r="I188" i="3" s="1"/>
  <c r="H24" i="3"/>
  <c r="H189" i="3" s="1"/>
  <c r="J24" i="3"/>
  <c r="J189" i="3" s="1"/>
  <c r="G25" i="3"/>
  <c r="G190" i="3" s="1"/>
  <c r="F26" i="3"/>
  <c r="F191" i="3"/>
  <c r="J29" i="3"/>
  <c r="J194" i="3" s="1"/>
  <c r="H30" i="3"/>
  <c r="H195" i="3" s="1"/>
  <c r="G31" i="3"/>
  <c r="G196" i="3"/>
  <c r="F32" i="3"/>
  <c r="F197" i="3" s="1"/>
  <c r="H51" i="3"/>
  <c r="H216" i="3" s="1"/>
  <c r="G52" i="3"/>
  <c r="F53" i="3"/>
  <c r="F218" i="3" s="1"/>
  <c r="D220" i="3"/>
  <c r="H7" i="3"/>
  <c r="H172" i="3" s="1"/>
  <c r="G8" i="3"/>
  <c r="G173" i="3"/>
  <c r="F15" i="3"/>
  <c r="F180" i="3" s="1"/>
  <c r="F21" i="3"/>
  <c r="F186" i="3" s="1"/>
  <c r="J9" i="3"/>
  <c r="J174" i="3" s="1"/>
  <c r="J45" i="3"/>
  <c r="J210" i="3" s="1"/>
  <c r="J14" i="3"/>
  <c r="J179" i="3" s="1"/>
  <c r="G16" i="3"/>
  <c r="G181" i="3" s="1"/>
  <c r="J39" i="3"/>
  <c r="J204" i="3" s="1"/>
  <c r="J15" i="3"/>
  <c r="J180" i="3" s="1"/>
  <c r="G10" i="3"/>
  <c r="G175" i="3" s="1"/>
  <c r="J40" i="3"/>
  <c r="J205" i="3" s="1"/>
  <c r="J46" i="3"/>
  <c r="J17" i="3"/>
  <c r="J182" i="3" s="1"/>
  <c r="J50" i="3"/>
  <c r="J215" i="3" s="1"/>
  <c r="G6" i="3"/>
  <c r="G171" i="3" s="1"/>
  <c r="F7" i="3"/>
  <c r="F172" i="3" s="1"/>
  <c r="H29" i="3"/>
  <c r="H194" i="3"/>
  <c r="I4" i="3"/>
  <c r="I169" i="3" s="1"/>
  <c r="G5" i="3"/>
  <c r="G170" i="3" s="1"/>
  <c r="J26" i="3"/>
  <c r="J191" i="3" s="1"/>
  <c r="H46" i="3"/>
  <c r="I28" i="2" s="1"/>
  <c r="F47" i="3"/>
  <c r="F212" i="3" s="1"/>
  <c r="J51" i="3"/>
  <c r="J216" i="3" s="1"/>
  <c r="H52" i="3"/>
  <c r="H217" i="3" s="1"/>
  <c r="J4" i="3"/>
  <c r="J169" i="3" s="1"/>
  <c r="G47" i="3"/>
  <c r="G212" i="3" s="1"/>
  <c r="F48" i="3"/>
  <c r="F213" i="3" s="1"/>
  <c r="G53" i="3"/>
  <c r="G218" i="3" s="1"/>
  <c r="J55" i="3"/>
  <c r="I39" i="3"/>
  <c r="I204" i="3" s="1"/>
  <c r="H40" i="3"/>
  <c r="H205" i="3" s="1"/>
  <c r="I40" i="3"/>
  <c r="I205" i="3" s="1"/>
  <c r="H47" i="3"/>
  <c r="H212" i="3" s="1"/>
  <c r="G48" i="3"/>
  <c r="G213" i="3" s="1"/>
  <c r="F43" i="3"/>
  <c r="F208" i="3" s="1"/>
  <c r="J53" i="3"/>
  <c r="J218" i="3" s="1"/>
  <c r="J19" i="3"/>
  <c r="J184" i="3" s="1"/>
  <c r="H25" i="3"/>
  <c r="H190" i="3" s="1"/>
  <c r="J30" i="3"/>
  <c r="J195" i="3" s="1"/>
  <c r="H42" i="3"/>
  <c r="H207" i="3" s="1"/>
  <c r="I25" i="3"/>
  <c r="I190" i="3" s="1"/>
  <c r="H26" i="3"/>
  <c r="H191" i="3" s="1"/>
  <c r="G38" i="3"/>
  <c r="G203" i="3" s="1"/>
  <c r="J42" i="3"/>
  <c r="H23" i="3"/>
  <c r="H188" i="3" s="1"/>
  <c r="G26" i="3"/>
  <c r="G191" i="3" s="1"/>
  <c r="I30" i="3"/>
  <c r="I195" i="3" s="1"/>
  <c r="G21" i="3"/>
  <c r="G186" i="3" s="1"/>
  <c r="F22" i="3"/>
  <c r="F187" i="3" s="1"/>
  <c r="F24" i="3"/>
  <c r="F189" i="3" s="1"/>
  <c r="G50" i="3"/>
  <c r="G215" i="3" s="1"/>
  <c r="H54" i="3"/>
  <c r="F55" i="3"/>
  <c r="F27" i="3"/>
  <c r="F192" i="3" s="1"/>
  <c r="H14" i="3"/>
  <c r="H179" i="3" s="1"/>
  <c r="G15" i="3"/>
  <c r="G180" i="3" s="1"/>
  <c r="I20" i="3"/>
  <c r="I185" i="3" s="1"/>
  <c r="F20" i="3"/>
  <c r="F185" i="3" s="1"/>
  <c r="F30" i="3"/>
  <c r="F195" i="3" s="1"/>
  <c r="I33" i="3"/>
  <c r="I198" i="3" s="1"/>
  <c r="I49" i="3"/>
  <c r="I214" i="3" s="1"/>
  <c r="H50" i="3"/>
  <c r="H215" i="3" s="1"/>
  <c r="J25" i="3"/>
  <c r="J190" i="3" s="1"/>
  <c r="J20" i="3"/>
  <c r="J185" i="3" s="1"/>
  <c r="J33" i="3"/>
  <c r="J198" i="3" s="1"/>
  <c r="J49" i="3"/>
  <c r="J214" i="3" s="1"/>
  <c r="J16" i="3"/>
  <c r="J181" i="3" s="1"/>
  <c r="J37" i="3"/>
  <c r="J202" i="3" s="1"/>
  <c r="F7" i="14"/>
  <c r="E33" i="2"/>
  <c r="C174" i="3"/>
  <c r="C191" i="3"/>
  <c r="D178" i="3"/>
  <c r="B7" i="2"/>
  <c r="E210" i="3"/>
  <c r="E194" i="3"/>
  <c r="E179" i="3"/>
  <c r="C210" i="3"/>
  <c r="M210" i="3" s="1"/>
  <c r="D182" i="3"/>
  <c r="D191" i="3"/>
  <c r="D212" i="3"/>
  <c r="D169" i="3"/>
  <c r="E174" i="3"/>
  <c r="D174" i="3"/>
  <c r="I172" i="3"/>
  <c r="F217" i="3"/>
  <c r="E188" i="3"/>
  <c r="E186" i="3"/>
  <c r="C180" i="3"/>
  <c r="C169" i="3"/>
  <c r="M169" i="3" s="1"/>
  <c r="C212" i="3"/>
  <c r="C171" i="3"/>
  <c r="C197" i="3"/>
  <c r="G197" i="3"/>
  <c r="J207" i="3"/>
  <c r="C188" i="3"/>
  <c r="E209" i="3"/>
  <c r="C183" i="3"/>
  <c r="M183" i="3" s="1"/>
  <c r="C207" i="3"/>
  <c r="M207" i="3" s="1"/>
  <c r="G188" i="3"/>
  <c r="D194" i="3"/>
  <c r="C185" i="3"/>
  <c r="D188" i="3"/>
  <c r="D33" i="2"/>
  <c r="D185" i="3"/>
  <c r="E189" i="3"/>
  <c r="C179" i="3"/>
  <c r="M179" i="3" s="1"/>
  <c r="D180" i="3"/>
  <c r="G179" i="3"/>
  <c r="E218" i="3"/>
  <c r="E212" i="3"/>
  <c r="C198" i="3"/>
  <c r="G193" i="3"/>
  <c r="C193" i="3"/>
  <c r="D193" i="3"/>
  <c r="D187" i="3"/>
  <c r="D171" i="3"/>
  <c r="C184" i="3"/>
  <c r="C182" i="3"/>
  <c r="E175" i="3"/>
  <c r="D209" i="3"/>
  <c r="E187" i="3"/>
  <c r="D203" i="3"/>
  <c r="E203" i="3"/>
  <c r="E197" i="3"/>
  <c r="D190" i="3"/>
  <c r="C190" i="3"/>
  <c r="E190" i="3"/>
  <c r="E177" i="3"/>
  <c r="H170" i="3"/>
  <c r="D170" i="3"/>
  <c r="C170" i="3"/>
  <c r="G217" i="3"/>
  <c r="D204" i="3"/>
  <c r="G204" i="3"/>
  <c r="E184" i="3"/>
  <c r="D184" i="3"/>
  <c r="E171" i="3"/>
  <c r="D198" i="3"/>
  <c r="H193" i="3"/>
  <c r="E200" i="3"/>
  <c r="L200" i="3" s="1"/>
  <c r="J200" i="3"/>
  <c r="E182" i="3"/>
  <c r="C172" i="3"/>
  <c r="D172" i="3"/>
  <c r="E169" i="3"/>
  <c r="D175" i="3"/>
  <c r="C217" i="3"/>
  <c r="C187" i="3"/>
  <c r="H184" i="3"/>
  <c r="D219" i="3"/>
  <c r="C215" i="3"/>
  <c r="D206" i="3"/>
  <c r="J206" i="3"/>
  <c r="E204" i="3"/>
  <c r="I201" i="3"/>
  <c r="C201" i="3"/>
  <c r="M201" i="3" s="1"/>
  <c r="E201" i="3"/>
  <c r="D199" i="3"/>
  <c r="D197" i="3"/>
  <c r="B9" i="2"/>
  <c r="E193" i="3"/>
  <c r="C176" i="3"/>
  <c r="D176" i="3"/>
  <c r="C175" i="3"/>
  <c r="C186" i="3"/>
  <c r="D217" i="3"/>
  <c r="C208" i="3"/>
  <c r="G211" i="3"/>
  <c r="E181" i="3"/>
  <c r="L181" i="3" s="1"/>
  <c r="D205" i="3"/>
  <c r="D208" i="3"/>
  <c r="E202" i="3"/>
  <c r="D186" i="3"/>
  <c r="E211" i="3"/>
  <c r="D202" i="3"/>
  <c r="E216" i="3"/>
  <c r="C211" i="3"/>
  <c r="M211" i="3" s="1"/>
  <c r="D216" i="3"/>
  <c r="H219" i="3"/>
  <c r="C219" i="3"/>
  <c r="J219" i="3"/>
  <c r="M175" i="3" l="1"/>
  <c r="M182" i="3"/>
  <c r="G28" i="2"/>
  <c r="G29" i="2" s="1"/>
  <c r="M186" i="3"/>
  <c r="M176" i="3"/>
  <c r="M217" i="3"/>
  <c r="M193" i="3"/>
  <c r="M198" i="3"/>
  <c r="M185" i="3"/>
  <c r="M197" i="3"/>
  <c r="M180" i="3"/>
  <c r="F6" i="14"/>
  <c r="J6" i="14"/>
  <c r="E8" i="14"/>
  <c r="M214" i="3"/>
  <c r="M195" i="3"/>
  <c r="M173" i="3"/>
  <c r="H220" i="3"/>
  <c r="I32" i="2"/>
  <c r="I33" i="2" s="1"/>
  <c r="I8" i="14"/>
  <c r="M205" i="3"/>
  <c r="M200" i="3"/>
  <c r="M172" i="3"/>
  <c r="M171" i="3"/>
  <c r="M208" i="3"/>
  <c r="M170" i="3"/>
  <c r="M212" i="3"/>
  <c r="L210" i="3"/>
  <c r="M191" i="3"/>
  <c r="F220" i="3"/>
  <c r="G32" i="2"/>
  <c r="G33" i="2" s="1"/>
  <c r="B8" i="14"/>
  <c r="C8" i="14"/>
  <c r="M218" i="3"/>
  <c r="M216" i="3"/>
  <c r="M206" i="3"/>
  <c r="M203" i="3"/>
  <c r="M194" i="3"/>
  <c r="M192" i="3"/>
  <c r="C28" i="2"/>
  <c r="M28" i="2" s="1"/>
  <c r="B186" i="3"/>
  <c r="L186" i="3" s="1"/>
  <c r="M181" i="3"/>
  <c r="G220" i="3"/>
  <c r="H32" i="2"/>
  <c r="H33" i="2" s="1"/>
  <c r="M219" i="3"/>
  <c r="M215" i="3"/>
  <c r="M187" i="3"/>
  <c r="M190" i="3"/>
  <c r="M184" i="3"/>
  <c r="M188" i="3"/>
  <c r="M174" i="3"/>
  <c r="J220" i="3"/>
  <c r="K32" i="2"/>
  <c r="K33" i="2" s="1"/>
  <c r="H211" i="3"/>
  <c r="K28" i="2"/>
  <c r="K29" i="2" s="1"/>
  <c r="H28" i="2"/>
  <c r="H29" i="2" s="1"/>
  <c r="H30" i="2" s="1"/>
  <c r="C32" i="2"/>
  <c r="B220" i="3"/>
  <c r="L220" i="3" s="1"/>
  <c r="F8" i="14"/>
  <c r="M209" i="3"/>
  <c r="M199" i="3"/>
  <c r="M177" i="3"/>
  <c r="I220" i="3"/>
  <c r="J32" i="2"/>
  <c r="J33" i="2" s="1"/>
  <c r="M204" i="3"/>
  <c r="M202" i="3"/>
  <c r="M178" i="3"/>
  <c r="J211" i="3"/>
  <c r="L202" i="3"/>
  <c r="L184" i="3"/>
  <c r="L171" i="3"/>
  <c r="L174" i="3"/>
  <c r="L190" i="3"/>
  <c r="L180" i="3"/>
  <c r="L188" i="3"/>
  <c r="L203" i="3"/>
  <c r="L198" i="3"/>
  <c r="L194" i="3"/>
  <c r="L189" i="3"/>
  <c r="L177" i="3"/>
  <c r="L201" i="3"/>
  <c r="L216" i="3"/>
  <c r="L212" i="3"/>
  <c r="L182" i="3"/>
  <c r="L170" i="3"/>
  <c r="L204" i="3"/>
  <c r="L187" i="3"/>
  <c r="L217" i="3"/>
  <c r="L169" i="3"/>
  <c r="L176" i="3"/>
  <c r="L211" i="3"/>
  <c r="L191" i="3"/>
  <c r="L193" i="3"/>
  <c r="L175" i="3"/>
  <c r="L197" i="3"/>
  <c r="L219" i="3"/>
  <c r="L195" i="3"/>
  <c r="L209" i="3"/>
  <c r="L6" i="14"/>
  <c r="L207" i="3"/>
  <c r="L218" i="3"/>
  <c r="L206" i="3"/>
  <c r="L192" i="3"/>
  <c r="L183" i="3"/>
  <c r="L178" i="3"/>
  <c r="L172" i="3"/>
  <c r="L208" i="3"/>
  <c r="L205" i="3"/>
  <c r="L214" i="3"/>
  <c r="L179" i="3"/>
  <c r="L173" i="3"/>
  <c r="E185" i="3"/>
  <c r="L185" i="3" s="1"/>
  <c r="E215" i="3"/>
  <c r="L215" i="3" s="1"/>
  <c r="C213" i="3"/>
  <c r="J28" i="2"/>
  <c r="J29" i="2" s="1"/>
  <c r="J30" i="2" s="1"/>
  <c r="D196" i="3"/>
  <c r="F199" i="3"/>
  <c r="L199" i="3"/>
  <c r="C196" i="3"/>
  <c r="E196" i="3"/>
  <c r="H196" i="3"/>
  <c r="L13" i="14"/>
  <c r="L15" i="14"/>
  <c r="L14" i="14"/>
  <c r="L7" i="14"/>
  <c r="I29" i="2"/>
  <c r="E29" i="2"/>
  <c r="F29" i="2"/>
  <c r="D29" i="2"/>
  <c r="G30" i="2" l="1"/>
  <c r="C29" i="2"/>
  <c r="L8" i="14"/>
  <c r="L213" i="3"/>
  <c r="M213" i="3"/>
  <c r="K30" i="2"/>
  <c r="L196" i="3"/>
  <c r="M196" i="3"/>
  <c r="M32" i="2"/>
  <c r="C33" i="2"/>
  <c r="M33" i="2" s="1"/>
  <c r="L17" i="14"/>
  <c r="D30" i="2"/>
  <c r="F30" i="2"/>
  <c r="C30" i="2"/>
  <c r="E30" i="2"/>
  <c r="I30" i="2"/>
  <c r="M29" i="2" l="1"/>
  <c r="M30" i="2" s="1"/>
  <c r="M225" i="3"/>
  <c r="M224" i="3"/>
  <c r="M223" i="3"/>
  <c r="M222" i="3"/>
</calcChain>
</file>

<file path=xl/sharedStrings.xml><?xml version="1.0" encoding="utf-8"?>
<sst xmlns="http://schemas.openxmlformats.org/spreadsheetml/2006/main" count="2496" uniqueCount="165">
  <si>
    <t>Spending Categories and Sources</t>
  </si>
  <si>
    <t>CBPP's Combined  Categories</t>
  </si>
  <si>
    <t>Subcategories</t>
  </si>
  <si>
    <t>ACF-196R Line #</t>
  </si>
  <si>
    <t>Basic Assistance</t>
  </si>
  <si>
    <t>Basic Assistance (excluding Relative Foster Care Maintenance Payments and Adoption and Guardianship Subsidies)</t>
  </si>
  <si>
    <t>6a</t>
  </si>
  <si>
    <t>Relative Foster Care Maintenance Payments and Adoption and Guardianship Subsidies</t>
  </si>
  <si>
    <t>6b</t>
  </si>
  <si>
    <t>Child Care (Spent or Transferred)</t>
  </si>
  <si>
    <t xml:space="preserve">Transferred to Child Care and Development Fund </t>
  </si>
  <si>
    <t>Child Care Assistance &amp; Non-Assistance (Spent Only)</t>
  </si>
  <si>
    <t>11a</t>
  </si>
  <si>
    <t>Work-related Activities</t>
  </si>
  <si>
    <t>Subsidized Employment</t>
  </si>
  <si>
    <t>9a</t>
  </si>
  <si>
    <t>Education and Training</t>
  </si>
  <si>
    <t>9b</t>
  </si>
  <si>
    <t>Additional Work Activities</t>
  </si>
  <si>
    <t>9c</t>
  </si>
  <si>
    <t>Work Supports and Supportive Services</t>
  </si>
  <si>
    <t>Work Supports</t>
  </si>
  <si>
    <t>Supportive Services</t>
  </si>
  <si>
    <t>Program Management</t>
  </si>
  <si>
    <t>Administrative Costs</t>
  </si>
  <si>
    <t>22a</t>
  </si>
  <si>
    <t>Assessment/Service Provision</t>
  </si>
  <si>
    <t>22b</t>
  </si>
  <si>
    <t>Systems</t>
  </si>
  <si>
    <t>22c</t>
  </si>
  <si>
    <t>Refundable Tax Credits</t>
  </si>
  <si>
    <t>Refundable Earned Income Tax Credit</t>
  </si>
  <si>
    <t>Non EITC Refundable Tax Credits</t>
  </si>
  <si>
    <t>Pre-K/Head Start</t>
  </si>
  <si>
    <t>11b</t>
  </si>
  <si>
    <t>Child Welfare</t>
  </si>
  <si>
    <t>Child Welfare Services (not including AUPL)</t>
  </si>
  <si>
    <t xml:space="preserve">   Family Support/Preservation/Reunification</t>
  </si>
  <si>
    <t>20a</t>
  </si>
  <si>
    <t xml:space="preserve">   Adoption Services</t>
  </si>
  <si>
    <t>20b</t>
  </si>
  <si>
    <t xml:space="preserve">   Additional Child Welfare Services</t>
  </si>
  <si>
    <t>20c</t>
  </si>
  <si>
    <t>Foster Care AUPL</t>
  </si>
  <si>
    <t xml:space="preserve">   Foster Care Assistance</t>
  </si>
  <si>
    <t>7a</t>
  </si>
  <si>
    <t xml:space="preserve">   Foster Care Nonassistance</t>
  </si>
  <si>
    <t>8a</t>
  </si>
  <si>
    <t>Other Areas</t>
  </si>
  <si>
    <t>Transferred to Social Services Block Grant</t>
  </si>
  <si>
    <t>Financial Education and Asset Development</t>
  </si>
  <si>
    <t>Nonrecurrent Short-Term Benefits</t>
  </si>
  <si>
    <t xml:space="preserve">Services for Children and Youth </t>
  </si>
  <si>
    <t>Pregnancy &amp; Family</t>
  </si>
  <si>
    <t>Pregnancy Prevention</t>
  </si>
  <si>
    <t>Fatherhood &amp; Two-Parent Family Formation and Maintenance</t>
  </si>
  <si>
    <t>Home Visiting</t>
  </si>
  <si>
    <t>Other</t>
  </si>
  <si>
    <t>Authorized Under Prior Law - Assistance &amp; Nonassistance (not including Foster Care)</t>
  </si>
  <si>
    <t>Juvenile Justice Payements &amp; Services</t>
  </si>
  <si>
    <t>7b 8b</t>
  </si>
  <si>
    <t>Other Emergency Assistance or Services AUPL</t>
  </si>
  <si>
    <t>7c 8c</t>
  </si>
  <si>
    <t>Tennessee</t>
  </si>
  <si>
    <t>&lt;-- Select a state</t>
  </si>
  <si>
    <t>Annual Block Grant Amt</t>
  </si>
  <si>
    <t>75% MOE Level</t>
  </si>
  <si>
    <t>80% MOE Level</t>
  </si>
  <si>
    <t>Percent of MOE</t>
  </si>
  <si>
    <t>2018 Total Funds Spent &amp; Transferred</t>
  </si>
  <si>
    <t>Work Activities</t>
  </si>
  <si>
    <t>Work Supports &amp; Supportive Services</t>
  </si>
  <si>
    <t>Child Care</t>
  </si>
  <si>
    <t>Administration &amp; Systems</t>
  </si>
  <si>
    <t>Tax Credit</t>
  </si>
  <si>
    <t>Pre-K</t>
  </si>
  <si>
    <t>Sum of Core Activities</t>
  </si>
  <si>
    <t>TANF &amp; MOE spent</t>
  </si>
  <si>
    <t>Share of total spending</t>
  </si>
  <si>
    <t>State Ranking</t>
  </si>
  <si>
    <t>National</t>
  </si>
  <si>
    <t>Table 1. Total Federal and State TANF Spending</t>
  </si>
  <si>
    <t>Total Funds Spent &amp; Transferred</t>
  </si>
  <si>
    <t>Alabama</t>
  </si>
  <si>
    <t>Alaska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</si>
  <si>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</si>
  <si>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</si>
  <si>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</si>
  <si>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</si>
  <si>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</si>
  <si>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</si>
  <si>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</si>
  <si>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</si>
  <si>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</si>
  <si>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</si>
  <si>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</si>
  <si>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</si>
  <si>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</si>
  <si>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</si>
  <si>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</si>
  <si>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</si>
  <si>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</si>
  <si>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</si>
  <si>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</si>
  <si>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</si>
  <si>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</si>
  <si>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</si>
  <si>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</si>
  <si>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</si>
  <si>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</si>
  <si>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</si>
  <si>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</si>
  <si>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</si>
  <si>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</si>
  <si>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</si>
  <si>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</si>
  <si>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</si>
  <si>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</si>
  <si>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</si>
  <si>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</si>
  <si>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</si>
  <si>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</si>
  <si>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</si>
  <si>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</si>
  <si>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</si>
  <si>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</si>
  <si>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</si>
  <si>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</si>
  <si>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</si>
  <si>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Washington</t>
  </si>
  <si>
    <t>West Virginia</t>
  </si>
  <si>
    <t>Wisconsin</t>
  </si>
  <si>
    <t>Wyoming</t>
  </si>
  <si>
    <t>US Total</t>
  </si>
  <si>
    <t>Table 2. Federal Spending</t>
  </si>
  <si>
    <t>Table 3. State/MOE Spending</t>
  </si>
  <si>
    <t>Core Activities</t>
  </si>
  <si>
    <t>Table 4. Percentage of Total Funds Used</t>
  </si>
  <si>
    <t>Total Share on Core Activities</t>
  </si>
  <si>
    <t>Total Federal and State TANF Spending</t>
  </si>
  <si>
    <t>Tax Credits</t>
  </si>
  <si>
    <t>Sum of Spending on Core Activities</t>
  </si>
  <si>
    <t>Percentage of Total Federal and State TANF Spending</t>
  </si>
  <si>
    <t>Core Activities as a Share of Total Spending</t>
  </si>
  <si>
    <t>2018 State Ranking</t>
  </si>
  <si>
    <t>TANF Breakdown</t>
  </si>
  <si>
    <t>Total TANF Spending</t>
  </si>
  <si>
    <t>2015</t>
  </si>
  <si>
    <t>2016</t>
  </si>
  <si>
    <t>2017</t>
  </si>
  <si>
    <t>2018</t>
  </si>
  <si>
    <t>Federal Spending</t>
  </si>
  <si>
    <t>MOE Spending</t>
  </si>
  <si>
    <t>Percentage of Total Funds Used</t>
  </si>
  <si>
    <t>Rank 2018</t>
  </si>
  <si>
    <t>State</t>
  </si>
  <si>
    <t>2018 adjusted SFAG allocation</t>
  </si>
  <si>
    <t>100% MOE</t>
  </si>
  <si>
    <t>75% MOE</t>
  </si>
  <si>
    <t>80% MOE</t>
  </si>
  <si>
    <t xml:space="preserve">Total MOE Funds Spent </t>
  </si>
  <si>
    <t>Excess MOE Spending (Assuming a 75% Requirement)</t>
  </si>
  <si>
    <t>Excess MOE Spending (Assuming a 80% Requirement)</t>
  </si>
  <si>
    <t>Percent of MOE Spent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</si>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</sst>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
    <numFmt numFmtId="165" formatCode="0.0%"/>
    <numFmt numFmtId="166" formatCode="0.000%"/>
  </numFmts>
  <fonts count="3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i/>
      <sz val="10"/>
      <color theme="1"/>
      <name val="Calibri"/>
      <family val="2"/>
      <scheme val="minor"/>
    </font>
    <font>
      <sz val="10"/>
      <color rgb="FF92D050"/>
      <name val="Calibri"/>
      <family val="2"/>
      <scheme val="minor"/>
    </font>
    <font>
      <sz val="10"/>
      <color rgb="FF7030A0"/>
      <name val="Calibri"/>
      <family val="2"/>
      <scheme val="minor"/>
    </font>
    <font>
      <sz val="11"/>
      <name val="Calibri"/>
      <family val="2"/>
      <scheme val="minor"/>
    </font>
    <font>
      <b/>
      <sz val="11"/>
      <color theme="4" tint="-0.499984740745262"/>
      <name val="Calibri"/>
      <family val="2"/>
      <scheme val="minor"/>
    </font>
    <font>
      <b/>
      <sz val="14"/>
      <color theme="0"/>
      <name val="Calibri"/>
      <family val="2"/>
      <scheme val="minor"/>
    </font>
    <font>
      <b/>
      <sz val="11"/>
      <name val="Calibri"/>
      <family val="2"/>
      <scheme val="minor"/>
    </font>
    <font>
      <u/>
      <sz val="11"/>
      <color theme="10"/>
      <name val="Calibri"/>
      <family val="2"/>
      <scheme val="minor"/>
    </font>
    <font>
      <sz val="11"/>
      <color theme="8" tint="-0.249977111117893"/>
      <name val="Calibri"/>
      <family val="2"/>
      <scheme val="minor"/>
    </font>
    <font>
      <sz val="10"/>
      <color rgb="FFB45318"/>
      <name val="Calibri"/>
      <family val="2"/>
      <scheme val="minor"/>
    </font>
    <font>
      <sz val="10"/>
      <color rgb="FFFF0000"/>
      <name val="Calibri"/>
      <family val="2"/>
      <scheme val="minor"/>
    </font>
    <font>
      <sz val="10"/>
      <color rgb="FF00B0F0"/>
      <name val="Calibri"/>
      <family val="2"/>
      <scheme val="minor"/>
    </font>
    <font>
      <sz val="10"/>
      <color indexed="8"/>
      <name val="Arial"/>
      <family val="2"/>
    </font>
    <font>
      <sz val="10"/>
      <color indexed="8"/>
      <name val="Calibri"/>
      <family val="2"/>
      <scheme val="minor"/>
    </font>
    <font>
      <u/>
      <sz val="11"/>
      <color theme="11"/>
      <name val="Calibri"/>
      <family val="2"/>
      <scheme val="minor"/>
    </font>
    <font>
      <b/>
      <sz val="12"/>
      <color theme="8" tint="-0.499984740745262"/>
      <name val="Calibri"/>
      <family val="2"/>
      <scheme val="minor"/>
    </font>
    <font>
      <sz val="10"/>
      <name val="Arial"/>
      <family val="2"/>
    </font>
    <font>
      <u/>
      <sz val="10"/>
      <color indexed="12"/>
      <name val="Arial"/>
      <family val="2"/>
    </font>
    <font>
      <sz val="12"/>
      <color theme="1"/>
      <name val="Arial"/>
      <family val="2"/>
    </font>
    <font>
      <sz val="10"/>
      <color indexed="8"/>
      <name val="MS Shell Dlg 2"/>
      <charset val="1"/>
    </font>
    <font>
      <sz val="12"/>
      <name val="Arial"/>
      <family val="2"/>
    </font>
    <font>
      <sz val="10"/>
      <color theme="1"/>
      <name val="Tahoma"/>
      <family val="2"/>
    </font>
    <font>
      <sz val="11"/>
      <color rgb="FF000000"/>
      <name val="Calibri"/>
      <family val="2"/>
      <scheme val="minor"/>
    </font>
    <font>
      <sz val="8"/>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EB9123"/>
        <bgColor indexed="64"/>
      </patternFill>
    </fill>
    <fill>
      <patternFill patternType="solid">
        <fgColor rgb="FFE2ECF4"/>
        <bgColor indexed="64"/>
      </patternFill>
    </fill>
    <fill>
      <patternFill patternType="solid">
        <fgColor rgb="FF2471AD"/>
        <bgColor indexed="64"/>
      </patternFill>
    </fill>
    <fill>
      <patternFill patternType="solid">
        <fgColor rgb="FF6198C4"/>
        <bgColor indexed="64"/>
      </patternFill>
    </fill>
    <fill>
      <patternFill patternType="solid">
        <fgColor rgb="FFB6D0E4"/>
        <bgColor indexed="64"/>
      </patternFill>
    </fill>
    <fill>
      <patternFill patternType="solid">
        <fgColor rgb="FFF1B265"/>
        <bgColor indexed="64"/>
      </patternFill>
    </fill>
    <fill>
      <patternFill patternType="solid">
        <fgColor rgb="FFFCEEDE"/>
        <bgColor indexed="64"/>
      </patternFill>
    </fill>
    <fill>
      <patternFill patternType="solid">
        <fgColor rgb="FFF8D8B2"/>
        <bgColor indexed="64"/>
      </patternFill>
    </fill>
    <fill>
      <patternFill patternType="solid">
        <fgColor rgb="FFFFE8BA"/>
        <bgColor indexed="64"/>
      </patternFill>
    </fill>
    <fill>
      <patternFill patternType="solid">
        <fgColor theme="7"/>
        <bgColor indexed="64"/>
      </patternFill>
    </fill>
    <fill>
      <patternFill patternType="solid">
        <fgColor rgb="FF002060"/>
        <bgColor indexed="64"/>
      </patternFill>
    </fill>
    <fill>
      <patternFill patternType="solid">
        <fgColor rgb="FFC00000"/>
        <bgColor indexed="64"/>
      </patternFill>
    </fill>
    <fill>
      <patternFill patternType="solid">
        <fgColor rgb="FF003296"/>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19">
    <xf numFmtId="0" fontId="0" fillId="0" borderId="0"/>
    <xf numFmtId="9" fontId="1" fillId="0" borderId="0" applyFont="0" applyFill="0" applyBorder="0" applyAlignment="0" applyProtection="0"/>
    <xf numFmtId="0" fontId="15"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3" fontId="24" fillId="0" borderId="0" applyFont="0" applyFill="0" applyBorder="0" applyAlignment="0" applyProtection="0"/>
    <xf numFmtId="0" fontId="25" fillId="0" borderId="0" applyNumberFormat="0" applyFill="0" applyBorder="0" applyAlignment="0" applyProtection="0">
      <alignment vertical="top"/>
      <protection locked="0"/>
    </xf>
    <xf numFmtId="0" fontId="24" fillId="0" borderId="0" applyNumberFormat="0"/>
    <xf numFmtId="0" fontId="20" fillId="0" borderId="0"/>
    <xf numFmtId="9" fontId="24" fillId="0" borderId="0" applyFont="0" applyFill="0" applyBorder="0" applyAlignment="0" applyProtection="0"/>
    <xf numFmtId="44" fontId="20" fillId="0" borderId="0"/>
    <xf numFmtId="0" fontId="27" fillId="0" borderId="0"/>
    <xf numFmtId="0" fontId="20" fillId="0" borderId="0"/>
    <xf numFmtId="43" fontId="28" fillId="0" borderId="0" applyFont="0" applyFill="0" applyBorder="0" applyAlignment="0" applyProtection="0"/>
    <xf numFmtId="0" fontId="28" fillId="0" borderId="0"/>
    <xf numFmtId="0" fontId="29" fillId="0" borderId="0"/>
  </cellStyleXfs>
  <cellXfs count="153">
    <xf numFmtId="0" fontId="0" fillId="0" borderId="0" xfId="0"/>
    <xf numFmtId="38" fontId="6" fillId="2" borderId="0" xfId="0" applyNumberFormat="1" applyFont="1" applyFill="1" applyAlignment="1">
      <alignment horizontal="left" vertical="center"/>
    </xf>
    <xf numFmtId="38" fontId="6" fillId="0" borderId="0" xfId="0" applyNumberFormat="1" applyFont="1" applyAlignment="1">
      <alignment vertical="center"/>
    </xf>
    <xf numFmtId="0" fontId="0" fillId="0" borderId="0" xfId="0" applyAlignment="1">
      <alignment vertical="center"/>
    </xf>
    <xf numFmtId="38" fontId="7" fillId="0" borderId="0" xfId="0" applyNumberFormat="1" applyFont="1" applyAlignment="1">
      <alignment vertical="center"/>
    </xf>
    <xf numFmtId="38" fontId="8" fillId="2" borderId="0" xfId="0" applyNumberFormat="1" applyFont="1" applyFill="1" applyAlignment="1">
      <alignment vertical="center"/>
    </xf>
    <xf numFmtId="38" fontId="9" fillId="0" borderId="0" xfId="0" applyNumberFormat="1" applyFont="1" applyAlignment="1">
      <alignment vertical="center"/>
    </xf>
    <xf numFmtId="38" fontId="10" fillId="0" borderId="0" xfId="0" applyNumberFormat="1" applyFont="1" applyAlignment="1">
      <alignment vertical="center"/>
    </xf>
    <xf numFmtId="38" fontId="6" fillId="2" borderId="0" xfId="0" applyNumberFormat="1" applyFont="1" applyFill="1" applyAlignment="1">
      <alignment vertical="center" wrapText="1"/>
    </xf>
    <xf numFmtId="38" fontId="6" fillId="2" borderId="2" xfId="0" applyNumberFormat="1" applyFont="1" applyFill="1" applyBorder="1" applyAlignment="1">
      <alignment horizontal="center" vertical="center" wrapText="1"/>
    </xf>
    <xf numFmtId="38" fontId="6" fillId="2" borderId="3" xfId="0" applyNumberFormat="1" applyFont="1" applyFill="1" applyBorder="1" applyAlignment="1">
      <alignment horizontal="center" vertical="center" wrapText="1"/>
    </xf>
    <xf numFmtId="0" fontId="2" fillId="6" borderId="0" xfId="0" applyFont="1" applyFill="1" applyAlignment="1">
      <alignment horizontal="center" vertical="center"/>
    </xf>
    <xf numFmtId="0" fontId="2" fillId="7" borderId="0" xfId="0" applyFont="1" applyFill="1" applyAlignment="1">
      <alignment horizontal="center" vertical="center"/>
    </xf>
    <xf numFmtId="0" fontId="4" fillId="8" borderId="0" xfId="0" applyFont="1" applyFill="1" applyAlignment="1">
      <alignment horizontal="center" vertical="center" wrapText="1"/>
    </xf>
    <xf numFmtId="0" fontId="4" fillId="5" borderId="0" xfId="0" applyFont="1" applyFill="1" applyAlignment="1">
      <alignment horizontal="center" vertical="center"/>
    </xf>
    <xf numFmtId="0" fontId="4" fillId="4" borderId="0" xfId="0" applyFont="1" applyFill="1" applyAlignment="1">
      <alignment horizontal="center" vertical="center" wrapText="1"/>
    </xf>
    <xf numFmtId="0" fontId="4" fillId="9" borderId="0" xfId="0" applyFont="1" applyFill="1" applyAlignment="1">
      <alignment horizontal="center" vertical="center"/>
    </xf>
    <xf numFmtId="0" fontId="4" fillId="11" borderId="0" xfId="0" applyFont="1" applyFill="1" applyAlignment="1">
      <alignment horizontal="center" vertical="center"/>
    </xf>
    <xf numFmtId="0" fontId="4" fillId="10" borderId="0" xfId="0" applyFont="1" applyFill="1" applyAlignment="1">
      <alignment horizontal="center" vertical="center"/>
    </xf>
    <xf numFmtId="0" fontId="4" fillId="1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164" fontId="11" fillId="0" borderId="0" xfId="0" applyNumberFormat="1" applyFont="1" applyAlignment="1">
      <alignment horizontal="center" vertical="center"/>
    </xf>
    <xf numFmtId="0" fontId="0" fillId="13" borderId="9" xfId="0" applyFill="1" applyBorder="1" applyAlignment="1">
      <alignment vertical="center"/>
    </xf>
    <xf numFmtId="164" fontId="0" fillId="0" borderId="0" xfId="0" applyNumberFormat="1" applyAlignment="1">
      <alignment vertical="center"/>
    </xf>
    <xf numFmtId="38" fontId="6" fillId="2" borderId="1" xfId="0" applyNumberFormat="1" applyFont="1" applyFill="1" applyBorder="1" applyAlignment="1">
      <alignment horizontal="center" vertical="center" wrapText="1"/>
    </xf>
    <xf numFmtId="165" fontId="6" fillId="0" borderId="4" xfId="1" applyNumberFormat="1" applyFont="1" applyBorder="1" applyAlignment="1">
      <alignment vertical="center"/>
    </xf>
    <xf numFmtId="165" fontId="6" fillId="0" borderId="0" xfId="1" applyNumberFormat="1" applyFont="1" applyAlignment="1">
      <alignment vertical="center"/>
    </xf>
    <xf numFmtId="165" fontId="6" fillId="0" borderId="5" xfId="1" applyNumberFormat="1" applyFont="1" applyBorder="1" applyAlignment="1">
      <alignment vertical="center"/>
    </xf>
    <xf numFmtId="165" fontId="0" fillId="0" borderId="0" xfId="0" applyNumberFormat="1" applyAlignment="1">
      <alignment vertical="center"/>
    </xf>
    <xf numFmtId="165" fontId="6" fillId="3" borderId="0" xfId="1" applyNumberFormat="1" applyFont="1" applyFill="1" applyAlignment="1">
      <alignment vertical="center"/>
    </xf>
    <xf numFmtId="165" fontId="6" fillId="0" borderId="6" xfId="1" applyNumberFormat="1" applyFont="1" applyBorder="1" applyAlignment="1">
      <alignment vertical="center"/>
    </xf>
    <xf numFmtId="165" fontId="6" fillId="0" borderId="7" xfId="1" applyNumberFormat="1" applyFont="1" applyBorder="1" applyAlignment="1">
      <alignment vertical="center"/>
    </xf>
    <xf numFmtId="165" fontId="6" fillId="0" borderId="8" xfId="1" applyNumberFormat="1" applyFont="1" applyBorder="1" applyAlignment="1">
      <alignment vertical="center"/>
    </xf>
    <xf numFmtId="164" fontId="0" fillId="0" borderId="0" xfId="0" applyNumberFormat="1"/>
    <xf numFmtId="0" fontId="0" fillId="0" borderId="0" xfId="0" applyAlignment="1">
      <alignment vertical="center" wrapText="1"/>
    </xf>
    <xf numFmtId="0" fontId="15" fillId="0" borderId="0" xfId="2" applyAlignment="1">
      <alignment vertical="center" wrapText="1"/>
    </xf>
    <xf numFmtId="0" fontId="0" fillId="0" borderId="13" xfId="0" applyBorder="1" applyAlignment="1">
      <alignment vertical="center" wrapText="1"/>
    </xf>
    <xf numFmtId="0" fontId="0" fillId="0" borderId="0" xfId="0" applyAlignment="1">
      <alignment horizontal="left" vertical="center" wrapText="1"/>
    </xf>
    <xf numFmtId="0" fontId="0" fillId="0" borderId="5" xfId="0" applyBorder="1" applyAlignment="1">
      <alignment vertical="center" wrapText="1"/>
    </xf>
    <xf numFmtId="0" fontId="0" fillId="0" borderId="12" xfId="0" applyBorder="1" applyAlignment="1">
      <alignment vertical="center" wrapText="1"/>
    </xf>
    <xf numFmtId="0" fontId="2" fillId="15" borderId="13" xfId="0" applyFont="1" applyFill="1" applyBorder="1" applyAlignment="1">
      <alignment horizontal="center" vertical="center" wrapText="1"/>
    </xf>
    <xf numFmtId="0" fontId="0" fillId="0" borderId="3" xfId="0" applyBorder="1" applyAlignment="1">
      <alignment vertical="center" wrapText="1"/>
    </xf>
    <xf numFmtId="0" fontId="0" fillId="0" borderId="8" xfId="0" applyBorder="1" applyAlignment="1">
      <alignmen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2" fillId="16" borderId="13" xfId="0" applyFont="1" applyFill="1" applyBorder="1" applyAlignment="1">
      <alignment horizontal="center" vertical="center" wrapText="1"/>
    </xf>
    <xf numFmtId="0" fontId="0" fillId="0" borderId="14" xfId="0" applyBorder="1" applyAlignment="1">
      <alignment vertical="center"/>
    </xf>
    <xf numFmtId="164" fontId="11" fillId="0" borderId="15" xfId="0" applyNumberFormat="1" applyFont="1" applyBorder="1" applyAlignment="1">
      <alignment horizontal="center" vertical="center"/>
    </xf>
    <xf numFmtId="9" fontId="0" fillId="0" borderId="16" xfId="0" applyNumberFormat="1" applyBorder="1" applyAlignment="1">
      <alignment vertical="center"/>
    </xf>
    <xf numFmtId="164" fontId="11" fillId="0" borderId="17" xfId="0" applyNumberFormat="1" applyFont="1" applyBorder="1" applyAlignment="1">
      <alignment horizontal="center" vertical="center"/>
    </xf>
    <xf numFmtId="0" fontId="0" fillId="0" borderId="16" xfId="0" applyBorder="1" applyAlignment="1">
      <alignment vertical="center"/>
    </xf>
    <xf numFmtId="9" fontId="0" fillId="0" borderId="17" xfId="1" applyFont="1" applyBorder="1" applyAlignment="1">
      <alignment horizont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horizontal="center" vertical="center" wrapText="1"/>
    </xf>
    <xf numFmtId="164" fontId="11" fillId="0" borderId="21" xfId="0" applyNumberFormat="1" applyFont="1" applyBorder="1" applyAlignment="1">
      <alignment horizontal="center" vertical="center"/>
    </xf>
    <xf numFmtId="0" fontId="0" fillId="0" borderId="0" xfId="0" applyAlignment="1">
      <alignment horizontal="left" vertical="center" wrapText="1" indent="3"/>
    </xf>
    <xf numFmtId="0" fontId="0" fillId="0" borderId="7" xfId="0" applyBorder="1" applyAlignment="1">
      <alignment horizontal="left" vertical="center" wrapText="1" indent="3"/>
    </xf>
    <xf numFmtId="0" fontId="4" fillId="0" borderId="10" xfId="0" applyFont="1" applyBorder="1" applyAlignment="1">
      <alignment vertical="center" wrapText="1"/>
    </xf>
    <xf numFmtId="0" fontId="16" fillId="0" borderId="2" xfId="0" applyFont="1" applyBorder="1" applyAlignment="1">
      <alignment vertical="center" wrapText="1"/>
    </xf>
    <xf numFmtId="0" fontId="16" fillId="0" borderId="7" xfId="0" applyFont="1" applyBorder="1" applyAlignment="1">
      <alignment vertical="center" wrapText="1"/>
    </xf>
    <xf numFmtId="0" fontId="16" fillId="0" borderId="0" xfId="0" applyFont="1" applyAlignment="1">
      <alignment vertical="center" wrapText="1"/>
    </xf>
    <xf numFmtId="0" fontId="16" fillId="0" borderId="11" xfId="0" applyFont="1" applyBorder="1" applyAlignment="1">
      <alignment vertical="center" wrapText="1"/>
    </xf>
    <xf numFmtId="38" fontId="8" fillId="2" borderId="0" xfId="0" applyNumberFormat="1" applyFont="1" applyFill="1"/>
    <xf numFmtId="38" fontId="17" fillId="0" borderId="0" xfId="0" applyNumberFormat="1" applyFont="1"/>
    <xf numFmtId="38" fontId="9" fillId="0" borderId="0" xfId="0" applyNumberFormat="1" applyFont="1"/>
    <xf numFmtId="38" fontId="18" fillId="0" borderId="0" xfId="0" applyNumberFormat="1" applyFont="1"/>
    <xf numFmtId="38" fontId="19" fillId="0" borderId="0" xfId="0" applyNumberFormat="1" applyFont="1"/>
    <xf numFmtId="38" fontId="10" fillId="0" borderId="0" xfId="0" applyNumberFormat="1" applyFont="1"/>
    <xf numFmtId="38" fontId="6" fillId="0" borderId="0" xfId="0" applyNumberFormat="1" applyFont="1"/>
    <xf numFmtId="3" fontId="21" fillId="0" borderId="0" xfId="3" applyNumberFormat="1" applyFont="1"/>
    <xf numFmtId="3" fontId="7" fillId="0" borderId="0" xfId="0" applyNumberFormat="1" applyFont="1" applyAlignment="1">
      <alignment horizontal="right" vertical="top"/>
    </xf>
    <xf numFmtId="3" fontId="6" fillId="0" borderId="0" xfId="0" applyNumberFormat="1" applyFont="1"/>
    <xf numFmtId="0" fontId="4" fillId="0" borderId="0" xfId="0" applyFont="1"/>
    <xf numFmtId="3" fontId="6" fillId="0" borderId="0" xfId="0" applyNumberFormat="1" applyFont="1" applyAlignment="1">
      <alignment vertical="center"/>
    </xf>
    <xf numFmtId="10" fontId="6" fillId="0" borderId="0" xfId="1" applyNumberFormat="1" applyFont="1"/>
    <xf numFmtId="38" fontId="18" fillId="0" borderId="0" xfId="0" applyNumberFormat="1" applyFont="1" applyAlignment="1">
      <alignment horizontal="right"/>
    </xf>
    <xf numFmtId="3" fontId="6" fillId="0" borderId="0" xfId="1" applyNumberFormat="1" applyFont="1" applyAlignment="1">
      <alignment vertical="center"/>
    </xf>
    <xf numFmtId="166" fontId="0" fillId="0" borderId="0" xfId="0" applyNumberFormat="1" applyAlignment="1">
      <alignment vertical="center"/>
    </xf>
    <xf numFmtId="0" fontId="4" fillId="0" borderId="0" xfId="0" applyFont="1" applyAlignment="1">
      <alignment vertical="center"/>
    </xf>
    <xf numFmtId="0" fontId="3" fillId="0" borderId="0" xfId="0" applyFont="1" applyAlignment="1">
      <alignment wrapText="1"/>
    </xf>
    <xf numFmtId="0" fontId="23" fillId="0" borderId="0" xfId="0" applyFont="1"/>
    <xf numFmtId="0" fontId="23" fillId="0" borderId="0" xfId="0" applyFont="1" applyAlignment="1">
      <alignment vertical="center"/>
    </xf>
    <xf numFmtId="10" fontId="6" fillId="0" borderId="0" xfId="1" applyNumberFormat="1" applyFont="1" applyAlignment="1">
      <alignment horizontal="right"/>
    </xf>
    <xf numFmtId="0" fontId="30" fillId="0" borderId="0" xfId="0" applyFont="1"/>
    <xf numFmtId="0" fontId="30" fillId="0" borderId="0" xfId="0" applyFont="1" applyAlignment="1">
      <alignment horizontal="left" vertical="center"/>
    </xf>
    <xf numFmtId="3" fontId="0" fillId="0" borderId="0" xfId="0" applyNumberFormat="1"/>
    <xf numFmtId="0" fontId="0" fillId="0" borderId="0" xfId="0" applyAlignment="1">
      <alignment wrapText="1"/>
    </xf>
    <xf numFmtId="10" fontId="0" fillId="0" borderId="0" xfId="1" applyNumberFormat="1" applyFont="1"/>
    <xf numFmtId="0" fontId="26" fillId="0" borderId="0" xfId="0" applyFont="1"/>
    <xf numFmtId="165" fontId="0" fillId="0" borderId="22" xfId="0" applyNumberFormat="1" applyBorder="1" applyAlignment="1">
      <alignment vertical="center"/>
    </xf>
    <xf numFmtId="0" fontId="0" fillId="0" borderId="10" xfId="0" applyBorder="1" applyAlignment="1">
      <alignment vertical="center"/>
    </xf>
    <xf numFmtId="164" fontId="0" fillId="0" borderId="13" xfId="0" applyNumberFormat="1" applyBorder="1" applyAlignment="1">
      <alignment vertical="center"/>
    </xf>
    <xf numFmtId="164" fontId="0" fillId="0" borderId="22" xfId="0" applyNumberFormat="1" applyBorder="1" applyAlignment="1">
      <alignment vertical="center"/>
    </xf>
    <xf numFmtId="0" fontId="18" fillId="0" borderId="0" xfId="0" applyFont="1" applyAlignment="1">
      <alignment horizontal="right"/>
    </xf>
    <xf numFmtId="0" fontId="0" fillId="0" borderId="22" xfId="0" applyBorder="1" applyAlignment="1">
      <alignment vertical="center"/>
    </xf>
    <xf numFmtId="164" fontId="11" fillId="0" borderId="22" xfId="0" applyNumberFormat="1" applyFont="1" applyBorder="1" applyAlignment="1">
      <alignment horizontal="center" vertical="center"/>
    </xf>
    <xf numFmtId="165" fontId="0" fillId="0" borderId="22" xfId="1" applyNumberFormat="1" applyFont="1" applyBorder="1" applyAlignment="1">
      <alignment vertical="center"/>
    </xf>
    <xf numFmtId="0" fontId="3" fillId="0" borderId="22" xfId="0" applyFont="1" applyBorder="1" applyAlignment="1">
      <alignment horizontal="center" vertical="center"/>
    </xf>
    <xf numFmtId="0" fontId="4" fillId="0" borderId="22" xfId="0" applyFont="1" applyBorder="1" applyAlignment="1">
      <alignment horizontal="center" vertical="center"/>
    </xf>
    <xf numFmtId="0" fontId="2" fillId="6" borderId="22" xfId="0" applyFont="1" applyFill="1" applyBorder="1" applyAlignment="1">
      <alignment horizontal="center" vertical="center" wrapText="1"/>
    </xf>
    <xf numFmtId="0" fontId="2" fillId="7" borderId="22" xfId="0" applyFont="1" applyFill="1" applyBorder="1" applyAlignment="1">
      <alignment horizontal="center" vertical="center"/>
    </xf>
    <xf numFmtId="0" fontId="4" fillId="8" borderId="22" xfId="0" applyFont="1" applyFill="1" applyBorder="1" applyAlignment="1">
      <alignment horizontal="center" vertical="center" wrapText="1"/>
    </xf>
    <xf numFmtId="0" fontId="4" fillId="5" borderId="22" xfId="0" applyFont="1" applyFill="1" applyBorder="1" applyAlignment="1">
      <alignment horizontal="center" vertical="center"/>
    </xf>
    <xf numFmtId="0" fontId="4" fillId="4" borderId="22" xfId="0" applyFont="1" applyFill="1" applyBorder="1" applyAlignment="1">
      <alignment horizontal="center" vertical="center" wrapText="1"/>
    </xf>
    <xf numFmtId="0" fontId="4" fillId="9" borderId="22" xfId="0" applyFont="1" applyFill="1" applyBorder="1" applyAlignment="1">
      <alignment horizontal="center" vertical="center"/>
    </xf>
    <xf numFmtId="0" fontId="4" fillId="11" borderId="22" xfId="0" applyFont="1" applyFill="1" applyBorder="1" applyAlignment="1">
      <alignment horizontal="center" vertical="center"/>
    </xf>
    <xf numFmtId="0" fontId="4" fillId="10" borderId="22" xfId="0" applyFont="1" applyFill="1" applyBorder="1" applyAlignment="1">
      <alignment horizontal="center" vertical="center"/>
    </xf>
    <xf numFmtId="0" fontId="4" fillId="12" borderId="22" xfId="0" applyFont="1" applyFill="1" applyBorder="1" applyAlignment="1">
      <alignment horizontal="center" vertical="center"/>
    </xf>
    <xf numFmtId="0" fontId="4" fillId="0" borderId="22" xfId="0" applyFont="1" applyBorder="1" applyAlignment="1">
      <alignment horizontal="center" vertical="center" wrapText="1"/>
    </xf>
    <xf numFmtId="0" fontId="2" fillId="6" borderId="22" xfId="0" applyFont="1" applyFill="1" applyBorder="1" applyAlignment="1">
      <alignment horizontal="center" vertical="center"/>
    </xf>
    <xf numFmtId="0" fontId="3" fillId="0" borderId="22" xfId="0" applyFont="1" applyBorder="1" applyAlignment="1">
      <alignment wrapText="1"/>
    </xf>
    <xf numFmtId="0" fontId="3" fillId="0" borderId="22" xfId="0" applyFont="1" applyBorder="1" applyAlignment="1">
      <alignment vertical="center"/>
    </xf>
    <xf numFmtId="0" fontId="0" fillId="0" borderId="22" xfId="0" applyBorder="1"/>
    <xf numFmtId="165" fontId="6" fillId="0" borderId="0" xfId="0" applyNumberFormat="1" applyFont="1" applyAlignment="1">
      <alignment vertical="center"/>
    </xf>
    <xf numFmtId="10" fontId="6" fillId="0" borderId="7" xfId="1" applyNumberFormat="1" applyFont="1" applyBorder="1" applyAlignment="1">
      <alignment vertical="center"/>
    </xf>
    <xf numFmtId="0" fontId="6" fillId="0" borderId="0" xfId="0" applyFont="1" applyAlignment="1">
      <alignment vertical="center"/>
    </xf>
    <xf numFmtId="0" fontId="4" fillId="0" borderId="0" xfId="0" applyFont="1" applyAlignment="1">
      <alignment horizontal="center" vertical="center"/>
    </xf>
    <xf numFmtId="10" fontId="0" fillId="0" borderId="0" xfId="0" applyNumberFormat="1" applyAlignment="1">
      <alignment vertical="center"/>
    </xf>
    <xf numFmtId="9" fontId="6" fillId="0" borderId="0" xfId="1" applyFont="1"/>
    <xf numFmtId="10" fontId="0" fillId="0" borderId="0" xfId="0" applyNumberFormat="1"/>
    <xf numFmtId="0" fontId="0" fillId="0" borderId="0" xfId="0" applyNumberFormat="1"/>
    <xf numFmtId="38" fontId="6" fillId="2" borderId="0" xfId="0" applyNumberFormat="1" applyFont="1" applyFill="1" applyAlignment="1">
      <alignment horizontal="center" vertical="center" wrapText="1"/>
    </xf>
    <xf numFmtId="38" fontId="5" fillId="2" borderId="0" xfId="0" applyNumberFormat="1" applyFont="1" applyFill="1" applyAlignment="1">
      <alignment vertical="center" wrapText="1"/>
    </xf>
    <xf numFmtId="38" fontId="5" fillId="2" borderId="0" xfId="0" applyNumberFormat="1" applyFont="1" applyFill="1" applyAlignment="1">
      <alignment horizontal="center" vertical="center" wrapText="1"/>
    </xf>
    <xf numFmtId="9" fontId="11" fillId="0" borderId="22" xfId="1" applyNumberFormat="1" applyFont="1" applyBorder="1" applyAlignment="1">
      <alignment horizontal="center" vertical="center"/>
    </xf>
    <xf numFmtId="9" fontId="0" fillId="0" borderId="22" xfId="1" applyNumberFormat="1" applyFont="1" applyBorder="1" applyAlignment="1">
      <alignment vertical="center"/>
    </xf>
    <xf numFmtId="9" fontId="0" fillId="0" borderId="0" xfId="0" applyNumberFormat="1" applyAlignment="1">
      <alignment horizontal="center" vertical="center" wrapText="1"/>
    </xf>
    <xf numFmtId="9" fontId="0" fillId="0" borderId="0" xfId="0" applyNumberFormat="1" applyAlignment="1">
      <alignment vertical="center"/>
    </xf>
    <xf numFmtId="165" fontId="6" fillId="0" borderId="0" xfId="1" applyNumberFormat="1" applyFont="1"/>
    <xf numFmtId="9" fontId="6" fillId="0" borderId="0" xfId="1" applyNumberFormat="1" applyFont="1"/>
    <xf numFmtId="0" fontId="4" fillId="0" borderId="1" xfId="0" applyFont="1" applyBorder="1" applyAlignment="1">
      <alignment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14" fillId="0" borderId="2" xfId="2" applyFont="1" applyBorder="1" applyAlignment="1">
      <alignment vertical="center" wrapText="1"/>
    </xf>
    <xf numFmtId="0" fontId="14" fillId="0" borderId="0" xfId="2" applyFont="1" applyAlignment="1">
      <alignment vertical="center" wrapText="1"/>
    </xf>
    <xf numFmtId="0" fontId="14" fillId="0" borderId="7" xfId="2" applyFont="1" applyBorder="1" applyAlignment="1">
      <alignment vertical="center" wrapText="1"/>
    </xf>
    <xf numFmtId="0" fontId="13" fillId="14" borderId="10"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12" xfId="0" applyFont="1" applyFill="1" applyBorder="1" applyAlignment="1">
      <alignment horizontal="center" vertical="center" wrapText="1"/>
    </xf>
    <xf numFmtId="0" fontId="0" fillId="0" borderId="22" xfId="0" applyBorder="1" applyAlignment="1">
      <alignment horizontal="center" vertical="center"/>
    </xf>
    <xf numFmtId="0" fontId="12" fillId="0" borderId="22" xfId="0" applyFont="1" applyBorder="1" applyAlignment="1">
      <alignment horizontal="center" vertical="center"/>
    </xf>
    <xf numFmtId="38" fontId="6" fillId="0" borderId="7" xfId="0" applyNumberFormat="1" applyFont="1" applyBorder="1" applyAlignment="1">
      <alignment horizontal="center" vertical="center"/>
    </xf>
    <xf numFmtId="38" fontId="5" fillId="0" borderId="0" xfId="0" applyNumberFormat="1" applyFont="1" applyAlignment="1">
      <alignment vertical="center" wrapText="1"/>
    </xf>
    <xf numFmtId="38" fontId="6" fillId="2" borderId="0" xfId="0" applyNumberFormat="1" applyFont="1" applyFill="1" applyAlignment="1">
      <alignment horizontal="center" vertical="center" wrapText="1"/>
    </xf>
    <xf numFmtId="38" fontId="5" fillId="2" borderId="0" xfId="0" applyNumberFormat="1" applyFont="1" applyFill="1" applyAlignment="1">
      <alignment vertical="center" wrapText="1"/>
    </xf>
    <xf numFmtId="38" fontId="5" fillId="2" borderId="0" xfId="0" applyNumberFormat="1" applyFont="1" applyFill="1" applyAlignment="1">
      <alignment horizontal="center" vertical="center" wrapText="1"/>
    </xf>
    <xf numFmtId="38" fontId="5" fillId="2" borderId="0" xfId="0" applyNumberFormat="1" applyFont="1" applyFill="1" applyAlignment="1">
      <alignment horizontal="center" vertical="center"/>
    </xf>
    <xf numFmtId="38" fontId="18" fillId="2" borderId="0" xfId="0" applyNumberFormat="1" applyFont="1" applyFill="1" applyAlignment="1">
      <alignment horizontal="center" vertical="center"/>
    </xf>
  </cellXfs>
  <cellStyles count="19">
    <cellStyle name="Comma 2" xfId="8" xr:uid="{00000000-0005-0000-0000-000000000000}"/>
    <cellStyle name="Comma 3" xfId="16" xr:uid="{00000000-0005-0000-0000-000001000000}"/>
    <cellStyle name="Currency 2" xfId="13" xr:uid="{00000000-0005-0000-0000-000002000000}"/>
    <cellStyle name="Followed Hyperlink" xfId="6" builtinId="9" hidden="1"/>
    <cellStyle name="Followed Hyperlink" xfId="7" builtinId="9" hidden="1"/>
    <cellStyle name="Followed Hyperlink" xfId="5" builtinId="9" hidden="1"/>
    <cellStyle name="Followed Hyperlink" xfId="4" builtinId="9" hidden="1"/>
    <cellStyle name="Hyperlink" xfId="2" builtinId="8"/>
    <cellStyle name="Hyperlink 2" xfId="9" xr:uid="{00000000-0005-0000-0000-000008000000}"/>
    <cellStyle name="Normal" xfId="0" builtinId="0"/>
    <cellStyle name="Normal 2" xfId="10" xr:uid="{00000000-0005-0000-0000-00000A000000}"/>
    <cellStyle name="Normal 2 2" xfId="15" xr:uid="{00000000-0005-0000-0000-00000B000000}"/>
    <cellStyle name="Normal 3" xfId="11" xr:uid="{00000000-0005-0000-0000-00000C000000}"/>
    <cellStyle name="Normal 3 2" xfId="3" xr:uid="{00000000-0005-0000-0000-00000D000000}"/>
    <cellStyle name="Normal 4" xfId="14" xr:uid="{00000000-0005-0000-0000-00000E000000}"/>
    <cellStyle name="Normal 5" xfId="17" xr:uid="{00000000-0005-0000-0000-00000F000000}"/>
    <cellStyle name="Normal 6" xfId="18" xr:uid="{00000000-0005-0000-0000-000010000000}"/>
    <cellStyle name="Percent" xfId="1" builtinId="5"/>
    <cellStyle name="Percent 2" xfId="12" xr:uid="{00000000-0005-0000-0000-000012000000}"/>
  </cellStyles>
  <dxfs count="1">
    <dxf>
      <font>
        <color rgb="FF9C0006"/>
      </font>
      <fill>
        <patternFill>
          <bgColor rgb="FFFFC7CE"/>
        </patternFill>
      </fill>
    </dxf>
  </dxfs>
  <tableStyles count="0" defaultTableStyle="TableStyleMedium2" defaultPivotStyle="PivotStyleLight16"/>
  <colors>
    <mruColors>
      <color rgb="FF660066"/>
      <color rgb="FFECF3F8"/>
      <color rgb="FFE2ECF4"/>
      <color rgb="FF003296"/>
      <color rgb="FFFFE8BA"/>
      <color rgb="FFFCEEDE"/>
      <color rgb="FFF8D8B2"/>
      <color rgb="FFF1B265"/>
      <color rgb="FFEB9123"/>
      <color rgb="FFB6D0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Franklin Gothic Book" panose="020B0503020102020204" pitchFamily="34" charset="0"/>
                <a:ea typeface="+mn-ea"/>
                <a:cs typeface="+mn-cs"/>
              </a:defRPr>
            </a:pPr>
            <a:r>
              <a:rPr lang="en-US" sz="1600" b="1">
                <a:latin typeface="Franklin Gothic Book" panose="020B0503020102020204" pitchFamily="34" charset="0"/>
              </a:rPr>
              <a:t>National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lotArea>
      <c:layout>
        <c:manualLayout>
          <c:layoutTarget val="inner"/>
          <c:xMode val="edge"/>
          <c:yMode val="edge"/>
          <c:x val="8.9013230005391505E-2"/>
          <c:y val="0.105315751193751"/>
          <c:w val="0.81308188620891897"/>
          <c:h val="0.86794042310976205"/>
        </c:manualLayout>
      </c:layout>
      <c:pieChart>
        <c:varyColors val="1"/>
        <c:ser>
          <c:idx val="0"/>
          <c:order val="0"/>
          <c:spPr>
            <a:ln>
              <a:noFill/>
            </a:ln>
          </c:spPr>
          <c:dPt>
            <c:idx val="0"/>
            <c:bubble3D val="0"/>
            <c:spPr>
              <a:solidFill>
                <a:srgbClr val="2471AD"/>
              </a:solidFill>
              <a:ln w="19050">
                <a:noFill/>
              </a:ln>
              <a:effectLst/>
            </c:spPr>
            <c:extLst>
              <c:ext xmlns:c16="http://schemas.microsoft.com/office/drawing/2014/chart" uri="{C3380CC4-5D6E-409C-BE32-E72D297353CC}">
                <c16:uniqueId val="{00000001-5FC7-4FC3-A01F-9FBA0C1C7E9A}"/>
              </c:ext>
            </c:extLst>
          </c:dPt>
          <c:dPt>
            <c:idx val="1"/>
            <c:bubble3D val="0"/>
            <c:spPr>
              <a:solidFill>
                <a:srgbClr val="6198C4"/>
              </a:solidFill>
              <a:ln w="19050">
                <a:noFill/>
              </a:ln>
              <a:effectLst/>
            </c:spPr>
            <c:extLst>
              <c:ext xmlns:c16="http://schemas.microsoft.com/office/drawing/2014/chart" uri="{C3380CC4-5D6E-409C-BE32-E72D297353CC}">
                <c16:uniqueId val="{00000003-5FC7-4FC3-A01F-9FBA0C1C7E9A}"/>
              </c:ext>
            </c:extLst>
          </c:dPt>
          <c:dPt>
            <c:idx val="2"/>
            <c:bubble3D val="0"/>
            <c:spPr>
              <a:solidFill>
                <a:srgbClr val="B6D0E4"/>
              </a:solidFill>
              <a:ln w="19050">
                <a:noFill/>
              </a:ln>
              <a:effectLst/>
            </c:spPr>
            <c:extLst>
              <c:ext xmlns:c16="http://schemas.microsoft.com/office/drawing/2014/chart" uri="{C3380CC4-5D6E-409C-BE32-E72D297353CC}">
                <c16:uniqueId val="{00000005-5FC7-4FC3-A01F-9FBA0C1C7E9A}"/>
              </c:ext>
            </c:extLst>
          </c:dPt>
          <c:dPt>
            <c:idx val="3"/>
            <c:bubble3D val="0"/>
            <c:spPr>
              <a:solidFill>
                <a:srgbClr val="E2ECF4"/>
              </a:solidFill>
              <a:ln w="19050">
                <a:noFill/>
              </a:ln>
              <a:effectLst/>
            </c:spPr>
            <c:extLst>
              <c:ext xmlns:c16="http://schemas.microsoft.com/office/drawing/2014/chart" uri="{C3380CC4-5D6E-409C-BE32-E72D297353CC}">
                <c16:uniqueId val="{00000007-5FC7-4FC3-A01F-9FBA0C1C7E9A}"/>
              </c:ext>
            </c:extLst>
          </c:dPt>
          <c:dPt>
            <c:idx val="4"/>
            <c:bubble3D val="0"/>
            <c:spPr>
              <a:solidFill>
                <a:srgbClr val="EB9123"/>
              </a:solidFill>
              <a:ln w="19050">
                <a:noFill/>
              </a:ln>
              <a:effectLst/>
            </c:spPr>
            <c:extLst>
              <c:ext xmlns:c16="http://schemas.microsoft.com/office/drawing/2014/chart" uri="{C3380CC4-5D6E-409C-BE32-E72D297353CC}">
                <c16:uniqueId val="{00000009-5FC7-4FC3-A01F-9FBA0C1C7E9A}"/>
              </c:ext>
            </c:extLst>
          </c:dPt>
          <c:dPt>
            <c:idx val="5"/>
            <c:bubble3D val="0"/>
            <c:spPr>
              <a:solidFill>
                <a:srgbClr val="F1B265"/>
              </a:solidFill>
              <a:ln w="19050">
                <a:noFill/>
              </a:ln>
              <a:effectLst/>
            </c:spPr>
            <c:extLst>
              <c:ext xmlns:c16="http://schemas.microsoft.com/office/drawing/2014/chart" uri="{C3380CC4-5D6E-409C-BE32-E72D297353CC}">
                <c16:uniqueId val="{0000000B-5FC7-4FC3-A01F-9FBA0C1C7E9A}"/>
              </c:ext>
            </c:extLst>
          </c:dPt>
          <c:dPt>
            <c:idx val="6"/>
            <c:bubble3D val="0"/>
            <c:spPr>
              <a:solidFill>
                <a:srgbClr val="F8D8B2"/>
              </a:solidFill>
              <a:ln w="19050">
                <a:noFill/>
              </a:ln>
              <a:effectLst/>
            </c:spPr>
            <c:extLst>
              <c:ext xmlns:c16="http://schemas.microsoft.com/office/drawing/2014/chart" uri="{C3380CC4-5D6E-409C-BE32-E72D297353CC}">
                <c16:uniqueId val="{0000000D-5FC7-4FC3-A01F-9FBA0C1C7E9A}"/>
              </c:ext>
            </c:extLst>
          </c:dPt>
          <c:dPt>
            <c:idx val="7"/>
            <c:bubble3D val="0"/>
            <c:spPr>
              <a:solidFill>
                <a:srgbClr val="FCEEDE"/>
              </a:solidFill>
              <a:ln w="19050">
                <a:noFill/>
              </a:ln>
              <a:effectLst/>
            </c:spPr>
            <c:extLst>
              <c:ext xmlns:c16="http://schemas.microsoft.com/office/drawing/2014/chart" uri="{C3380CC4-5D6E-409C-BE32-E72D297353CC}">
                <c16:uniqueId val="{0000000F-5FC7-4FC3-A01F-9FBA0C1C7E9A}"/>
              </c:ext>
            </c:extLst>
          </c:dPt>
          <c:dPt>
            <c:idx val="8"/>
            <c:bubble3D val="0"/>
            <c:spPr>
              <a:solidFill>
                <a:srgbClr val="FFE8BA"/>
              </a:solidFill>
              <a:ln w="19050">
                <a:noFill/>
              </a:ln>
              <a:effectLst/>
            </c:spPr>
            <c:extLst>
              <c:ext xmlns:c16="http://schemas.microsoft.com/office/drawing/2014/chart" uri="{C3380CC4-5D6E-409C-BE32-E72D297353CC}">
                <c16:uniqueId val="{00000011-5FC7-4FC3-A01F-9FBA0C1C7E9A}"/>
              </c:ext>
            </c:extLst>
          </c:dPt>
          <c:cat>
            <c:strRef>
              <c:f>'2018 Category Spending'!$B$168:$J$168</c:f>
              <c:strCache>
                <c:ptCount val="9"/>
                <c:pt idx="0">
                  <c:v>Basic Assistance</c:v>
                </c:pt>
                <c:pt idx="1">
                  <c:v>Work Activities</c:v>
                </c:pt>
                <c:pt idx="2">
                  <c:v>Work Supports and Supportive Services</c:v>
                </c:pt>
                <c:pt idx="3">
                  <c:v>Child Care</c:v>
                </c:pt>
                <c:pt idx="4">
                  <c:v>Administration &amp; Systems</c:v>
                </c:pt>
                <c:pt idx="5">
                  <c:v>Tax Credit</c:v>
                </c:pt>
                <c:pt idx="6">
                  <c:v>Pre-K</c:v>
                </c:pt>
                <c:pt idx="7">
                  <c:v>Child Welfare</c:v>
                </c:pt>
                <c:pt idx="8">
                  <c:v>Other</c:v>
                </c:pt>
              </c:strCache>
            </c:strRef>
          </c:cat>
          <c:val>
            <c:numRef>
              <c:f>'2018 Category Spending'!$B$220:$J$220</c:f>
              <c:numCache>
                <c:formatCode>0.00%</c:formatCode>
                <c:ptCount val="9"/>
                <c:pt idx="0" formatCode="0.0%">
                  <c:v>0.21415799735056879</c:v>
                </c:pt>
                <c:pt idx="1">
                  <c:v>0.10658817170276702</c:v>
                </c:pt>
                <c:pt idx="2" formatCode="0.0%">
                  <c:v>2.718939371605144E-2</c:v>
                </c:pt>
                <c:pt idx="3" formatCode="0.0%">
                  <c:v>0.16996577031312968</c:v>
                </c:pt>
                <c:pt idx="4" formatCode="0.0%">
                  <c:v>9.9466968338840583E-2</c:v>
                </c:pt>
                <c:pt idx="5" formatCode="0.0%">
                  <c:v>9.0082137201295487E-2</c:v>
                </c:pt>
                <c:pt idx="6" formatCode="0.0%">
                  <c:v>8.3060923444632603E-2</c:v>
                </c:pt>
                <c:pt idx="7" formatCode="0.0%">
                  <c:v>7.5103945300377672E-2</c:v>
                </c:pt>
                <c:pt idx="8" formatCode="0.0%">
                  <c:v>0.13438469263233671</c:v>
                </c:pt>
              </c:numCache>
            </c:numRef>
          </c:val>
          <c:extLst>
            <c:ext xmlns:c16="http://schemas.microsoft.com/office/drawing/2014/chart" uri="{C3380CC4-5D6E-409C-BE32-E72D297353CC}">
              <c16:uniqueId val="{00000012-5FC7-4FC3-A01F-9FBA0C1C7E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'2018 State Pie Graph'!$A$2</c:f>
          <c:strCache>
            <c:ptCount val="1"/>
            <c:pt idx="0">
              <c:v>Rhode Island</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Franklin Gothic Book" panose="020B0503020102020204" pitchFamily="34" charset="0"/>
              <a:ea typeface="+mn-ea"/>
              <a:cs typeface="+mn-cs"/>
            </a:defRPr>
          </a:pPr>
          <a:endParaRPr lang="en-US"/>
        </a:p>
      </c:txPr>
    </c:title>
    <c:autoTitleDeleted val="0"/>
    <c:plotArea>
      <c:layout>
        <c:manualLayout>
          <c:layoutTarget val="inner"/>
          <c:xMode val="edge"/>
          <c:yMode val="edge"/>
          <c:x val="8.9013230005391505E-2"/>
          <c:y val="0.105315751193751"/>
          <c:w val="0.81308188620891897"/>
          <c:h val="0.86794042310976205"/>
        </c:manualLayout>
      </c:layout>
      <c:pieChart>
        <c:varyColors val="1"/>
        <c:ser>
          <c:idx val="0"/>
          <c:order val="0"/>
          <c:spPr>
            <a:ln>
              <a:noFill/>
            </a:ln>
          </c:spPr>
          <c:dPt>
            <c:idx val="0"/>
            <c:bubble3D val="0"/>
            <c:spPr>
              <a:solidFill>
                <a:srgbClr val="2471AD"/>
              </a:solidFill>
              <a:ln w="19050">
                <a:noFill/>
              </a:ln>
              <a:effectLst/>
            </c:spPr>
            <c:extLst>
              <c:ext xmlns:c16="http://schemas.microsoft.com/office/drawing/2014/chart" uri="{C3380CC4-5D6E-409C-BE32-E72D297353CC}">
                <c16:uniqueId val="{00000001-C216-4FDE-AFDD-ECB73E62EB7F}"/>
              </c:ext>
            </c:extLst>
          </c:dPt>
          <c:dPt>
            <c:idx val="1"/>
            <c:bubble3D val="0"/>
            <c:spPr>
              <a:solidFill>
                <a:srgbClr val="6198C4"/>
              </a:solidFill>
              <a:ln w="19050">
                <a:noFill/>
              </a:ln>
              <a:effectLst/>
            </c:spPr>
            <c:extLst>
              <c:ext xmlns:c16="http://schemas.microsoft.com/office/drawing/2014/chart" uri="{C3380CC4-5D6E-409C-BE32-E72D297353CC}">
                <c16:uniqueId val="{00000003-C216-4FDE-AFDD-ECB73E62EB7F}"/>
              </c:ext>
            </c:extLst>
          </c:dPt>
          <c:dPt>
            <c:idx val="2"/>
            <c:bubble3D val="0"/>
            <c:spPr>
              <a:solidFill>
                <a:srgbClr val="B6D0E4"/>
              </a:solidFill>
              <a:ln w="19050">
                <a:noFill/>
              </a:ln>
              <a:effectLst/>
            </c:spPr>
            <c:extLst>
              <c:ext xmlns:c16="http://schemas.microsoft.com/office/drawing/2014/chart" uri="{C3380CC4-5D6E-409C-BE32-E72D297353CC}">
                <c16:uniqueId val="{00000005-C216-4FDE-AFDD-ECB73E62EB7F}"/>
              </c:ext>
            </c:extLst>
          </c:dPt>
          <c:dPt>
            <c:idx val="3"/>
            <c:bubble3D val="0"/>
            <c:spPr>
              <a:solidFill>
                <a:srgbClr val="E2ECF4"/>
              </a:solidFill>
              <a:ln w="19050">
                <a:noFill/>
              </a:ln>
              <a:effectLst/>
            </c:spPr>
            <c:extLst>
              <c:ext xmlns:c16="http://schemas.microsoft.com/office/drawing/2014/chart" uri="{C3380CC4-5D6E-409C-BE32-E72D297353CC}">
                <c16:uniqueId val="{00000007-C216-4FDE-AFDD-ECB73E62EB7F}"/>
              </c:ext>
            </c:extLst>
          </c:dPt>
          <c:dPt>
            <c:idx val="4"/>
            <c:bubble3D val="0"/>
            <c:spPr>
              <a:solidFill>
                <a:srgbClr val="EB9123"/>
              </a:solidFill>
              <a:ln w="19050">
                <a:noFill/>
              </a:ln>
              <a:effectLst/>
            </c:spPr>
            <c:extLst>
              <c:ext xmlns:c16="http://schemas.microsoft.com/office/drawing/2014/chart" uri="{C3380CC4-5D6E-409C-BE32-E72D297353CC}">
                <c16:uniqueId val="{00000009-C216-4FDE-AFDD-ECB73E62EB7F}"/>
              </c:ext>
            </c:extLst>
          </c:dPt>
          <c:dPt>
            <c:idx val="5"/>
            <c:bubble3D val="0"/>
            <c:spPr>
              <a:solidFill>
                <a:srgbClr val="F1B265"/>
              </a:solidFill>
              <a:ln w="19050">
                <a:noFill/>
              </a:ln>
              <a:effectLst/>
            </c:spPr>
            <c:extLst>
              <c:ext xmlns:c16="http://schemas.microsoft.com/office/drawing/2014/chart" uri="{C3380CC4-5D6E-409C-BE32-E72D297353CC}">
                <c16:uniqueId val="{0000000B-C216-4FDE-AFDD-ECB73E62EB7F}"/>
              </c:ext>
            </c:extLst>
          </c:dPt>
          <c:dPt>
            <c:idx val="6"/>
            <c:bubble3D val="0"/>
            <c:spPr>
              <a:solidFill>
                <a:srgbClr val="F8D8B2"/>
              </a:solidFill>
              <a:ln w="19050">
                <a:noFill/>
              </a:ln>
              <a:effectLst/>
            </c:spPr>
            <c:extLst>
              <c:ext xmlns:c16="http://schemas.microsoft.com/office/drawing/2014/chart" uri="{C3380CC4-5D6E-409C-BE32-E72D297353CC}">
                <c16:uniqueId val="{0000000D-C216-4FDE-AFDD-ECB73E62EB7F}"/>
              </c:ext>
            </c:extLst>
          </c:dPt>
          <c:dPt>
            <c:idx val="7"/>
            <c:bubble3D val="0"/>
            <c:spPr>
              <a:solidFill>
                <a:srgbClr val="FCEEDE"/>
              </a:solidFill>
              <a:ln w="19050">
                <a:noFill/>
              </a:ln>
              <a:effectLst/>
            </c:spPr>
            <c:extLst>
              <c:ext xmlns:c16="http://schemas.microsoft.com/office/drawing/2014/chart" uri="{C3380CC4-5D6E-409C-BE32-E72D297353CC}">
                <c16:uniqueId val="{0000000F-C216-4FDE-AFDD-ECB73E62EB7F}"/>
              </c:ext>
            </c:extLst>
          </c:dPt>
          <c:dPt>
            <c:idx val="8"/>
            <c:bubble3D val="0"/>
            <c:spPr>
              <a:solidFill>
                <a:srgbClr val="FFE8BA"/>
              </a:solidFill>
              <a:ln w="19050">
                <a:noFill/>
              </a:ln>
              <a:effectLst/>
            </c:spPr>
            <c:extLst>
              <c:ext xmlns:c16="http://schemas.microsoft.com/office/drawing/2014/chart" uri="{C3380CC4-5D6E-409C-BE32-E72D297353CC}">
                <c16:uniqueId val="{00000011-C216-4FDE-AFDD-ECB73E62EB7F}"/>
              </c:ext>
            </c:extLst>
          </c:dPt>
          <c:cat>
            <c:strRef>
              <c:f>'2018 Category Spending'!$B$168:$J$168</c:f>
              <c:strCache>
                <c:ptCount val="9"/>
                <c:pt idx="0">
                  <c:v>Basic Assistance</c:v>
                </c:pt>
                <c:pt idx="1">
                  <c:v>Work Activities</c:v>
                </c:pt>
                <c:pt idx="2">
                  <c:v>Work Supports and Supportive Services</c:v>
                </c:pt>
                <c:pt idx="3">
                  <c:v>Child Care</c:v>
                </c:pt>
                <c:pt idx="4">
                  <c:v>Administration &amp; Systems</c:v>
                </c:pt>
                <c:pt idx="5">
                  <c:v>Tax Credit</c:v>
                </c:pt>
                <c:pt idx="6">
                  <c:v>Pre-K</c:v>
                </c:pt>
                <c:pt idx="7">
                  <c:v>Child Welfare</c:v>
                </c:pt>
                <c:pt idx="8">
                  <c:v>Other</c:v>
                </c:pt>
              </c:strCache>
            </c:strRef>
          </c:cat>
          <c:val>
            <c:numRef>
              <c:f>'2018 State Pie Graph'!$C$29:$K$29</c:f>
              <c:numCache>
                <c:formatCode>0%</c:formatCode>
                <c:ptCount val="9"/>
                <c:pt idx="0">
                  <c:v>0.15193204137265412</c:v>
                </c:pt>
                <c:pt idx="1">
                  <c:v>5.8896225647228642E-2</c:v>
                </c:pt>
                <c:pt idx="2">
                  <c:v>1.1459020375293845E-2</c:v>
                </c:pt>
                <c:pt idx="3">
                  <c:v>0.24077049534159381</c:v>
                </c:pt>
                <c:pt idx="4">
                  <c:v>5.8516730056896546E-2</c:v>
                </c:pt>
                <c:pt idx="5">
                  <c:v>0.13542525963065793</c:v>
                </c:pt>
                <c:pt idx="6">
                  <c:v>0</c:v>
                </c:pt>
                <c:pt idx="7">
                  <c:v>0.13902150285335663</c:v>
                </c:pt>
                <c:pt idx="8">
                  <c:v>0.20397872472231848</c:v>
                </c:pt>
              </c:numCache>
            </c:numRef>
          </c:val>
          <c:extLst>
            <c:ext xmlns:c16="http://schemas.microsoft.com/office/drawing/2014/chart" uri="{C3380CC4-5D6E-409C-BE32-E72D297353CC}">
              <c16:uniqueId val="{00000012-C216-4FDE-AFDD-ECB73E62EB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0</xdr:rowOff>
    </xdr:from>
    <xdr:to>
      <xdr:col>3</xdr:col>
      <xdr:colOff>2778</xdr:colOff>
      <xdr:row>46</xdr:row>
      <xdr:rowOff>177799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350" y="0"/>
          <a:ext cx="8118078" cy="8648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Contents of this Excel file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analyses in this spreadsheet use federal and state TANF spending data collected by the Department of Health and Human Services (HHS) using a financial data reporting form (Form ACF-196, </a:t>
          </a:r>
          <a:r>
            <a:rPr lang="en-US" sz="1100" u="sng">
              <a:solidFill>
                <a:schemeClr val="dk1"/>
              </a:solidFill>
              <a:effectLst/>
              <a:latin typeface="+mn-lt"/>
              <a:ea typeface="+mn-ea"/>
              <a:cs typeface="+mn-cs"/>
              <a:hlinkClick xmlns:r="http://schemas.openxmlformats.org/officeDocument/2006/relationships" r:id=""/>
            </a:rPr>
            <a:t>http://www.acf.hhs.gov/ofa/resource/tanf-acf-pi-2014-02</a:t>
          </a:r>
          <a:r>
            <a:rPr lang="en-US" sz="1100">
              <a:solidFill>
                <a:schemeClr val="dk1"/>
              </a:solidFill>
              <a:effectLst/>
              <a:latin typeface="+mn-lt"/>
              <a:ea typeface="+mn-ea"/>
              <a:cs typeface="+mn-cs"/>
            </a:rPr>
            <a:t>) that states are required to submit no later than 45 days after the end of each quarter.  States report state and federal spending in over 20 categories or subcategories; for this analysis, CBPP groups these into nine combined categories (see table below). The data for fiscal years 2018 can be found here: </a:t>
          </a:r>
        </a:p>
        <a:p>
          <a:r>
            <a:rPr lang="en-US" sz="1100" u="sng">
              <a:solidFill>
                <a:schemeClr val="accent1">
                  <a:lumMod val="75000"/>
                </a:schemeClr>
              </a:solidFill>
              <a:effectLst/>
              <a:latin typeface="+mn-lt"/>
              <a:ea typeface="+mn-ea"/>
              <a:cs typeface="+mn-cs"/>
            </a:rPr>
            <a:t>https://www.acf.hhs.gov/ofa/resource/tanf-financial-data-fy-2018</a:t>
          </a:r>
          <a:r>
            <a:rPr lang="en-US" sz="1100" u="none">
              <a:solidFill>
                <a:schemeClr val="accent1">
                  <a:lumMod val="75000"/>
                </a:schemeClr>
              </a:solidFill>
              <a:effectLst/>
              <a:latin typeface="+mn-lt"/>
              <a:ea typeface="+mn-ea"/>
              <a:cs typeface="+mn-cs"/>
            </a:rPr>
            <a:t> </a:t>
          </a:r>
          <a:r>
            <a:rPr lang="en-US" sz="1100">
              <a:solidFill>
                <a:schemeClr val="dk1"/>
              </a:solidFill>
              <a:effectLst/>
              <a:latin typeface="+mn-lt"/>
              <a:ea typeface="+mn-ea"/>
              <a:cs typeface="+mn-cs"/>
            </a:rPr>
            <a:t>(you can access the 2015, 2016, and 2017 data from this page by clicking 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link on the right-hand panel).</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Note: The 2018 spending data for Tennessee represents the data the state reported on the ACF-196 form (as it does for every state), but the expenditures for basic assistance were reported in error by the state.  We have used the data as reported in the national calculations and in the rankings because ACF has not issued a correction, but we do not recommend using it for any specific Tennessee analyses.</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Tabs by Color</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Yellow</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yellow tabs provide state-by-state TANF spending data for 2018. </a:t>
          </a:r>
        </a:p>
        <a:p>
          <a:r>
            <a:rPr lang="en-US" sz="1100">
              <a:solidFill>
                <a:schemeClr val="dk1"/>
              </a:solidFill>
              <a:effectLst/>
              <a:latin typeface="+mn-lt"/>
              <a:ea typeface="+mn-ea"/>
              <a:cs typeface="+mn-cs"/>
            </a:rPr>
            <a:t>   - The "State Pie Graph" tab provides a visual overview of each state’s spending on CBPP's combined categories (see table below for the category breakdown).  Users can select a state in cell A2 to see its data and how it compares to the national averages.   </a:t>
          </a:r>
        </a:p>
        <a:p>
          <a:r>
            <a:rPr lang="en-US" sz="1100">
              <a:solidFill>
                <a:schemeClr val="dk1"/>
              </a:solidFill>
              <a:effectLst/>
              <a:latin typeface="+mn-lt"/>
              <a:ea typeface="+mn-ea"/>
              <a:cs typeface="+mn-cs"/>
            </a:rPr>
            <a:t>   - The "Category Spending" tab includes four 50-state tables, listing:</a:t>
          </a:r>
        </a:p>
        <a:p>
          <a:r>
            <a:rPr lang="en-US" sz="1100">
              <a:solidFill>
                <a:schemeClr val="dk1"/>
              </a:solidFill>
              <a:effectLst/>
              <a:latin typeface="+mn-lt"/>
              <a:ea typeface="+mn-ea"/>
              <a:cs typeface="+mn-cs"/>
            </a:rPr>
            <a:t>	1. Total federal and state spending, by category</a:t>
          </a:r>
        </a:p>
        <a:p>
          <a:r>
            <a:rPr lang="en-US" sz="1100">
              <a:solidFill>
                <a:schemeClr val="dk1"/>
              </a:solidFill>
              <a:effectLst/>
              <a:latin typeface="+mn-lt"/>
              <a:ea typeface="+mn-ea"/>
              <a:cs typeface="+mn-cs"/>
            </a:rPr>
            <a:t>	2. Federal spending, by category</a:t>
          </a:r>
        </a:p>
        <a:p>
          <a:r>
            <a:rPr lang="en-US" sz="1100">
              <a:solidFill>
                <a:schemeClr val="dk1"/>
              </a:solidFill>
              <a:effectLst/>
              <a:latin typeface="+mn-lt"/>
              <a:ea typeface="+mn-ea"/>
              <a:cs typeface="+mn-cs"/>
            </a:rPr>
            <a:t>	3. State spending, by category</a:t>
          </a:r>
        </a:p>
        <a:p>
          <a:r>
            <a:rPr lang="en-US" sz="1100">
              <a:solidFill>
                <a:schemeClr val="dk1"/>
              </a:solidFill>
              <a:effectLst/>
              <a:latin typeface="+mn-lt"/>
              <a:ea typeface="+mn-ea"/>
              <a:cs typeface="+mn-cs"/>
            </a:rPr>
            <a:t>	4. Category spending as a share of total spending</a:t>
          </a:r>
        </a:p>
        <a:p>
          <a:r>
            <a:rPr lang="en-US" sz="1100">
              <a:solidFill>
                <a:schemeClr val="dk1"/>
              </a:solidFill>
              <a:effectLst/>
              <a:latin typeface="+mn-lt"/>
              <a:ea typeface="+mn-ea"/>
              <a:cs typeface="+mn-cs"/>
            </a:rPr>
            <a:t> </a:t>
          </a:r>
        </a:p>
        <a:p>
          <a:r>
            <a:rPr lang="en-US" sz="1100" u="sng">
              <a:solidFill>
                <a:schemeClr val="dk1"/>
              </a:solidFill>
              <a:effectLst/>
              <a:latin typeface="+mn-lt"/>
              <a:ea typeface="+mn-ea"/>
              <a:cs typeface="+mn-cs"/>
            </a:rPr>
            <a:t>Purple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purple tab, “Category Spending Over Time,” shows a single state’s spending by CBPP’s combined categories between 2015,</a:t>
          </a:r>
          <a:r>
            <a:rPr lang="en-US" sz="1100" baseline="0">
              <a:solidFill>
                <a:schemeClr val="dk1"/>
              </a:solidFill>
              <a:effectLst/>
              <a:latin typeface="+mn-lt"/>
              <a:ea typeface="+mn-ea"/>
              <a:cs typeface="+mn-cs"/>
            </a:rPr>
            <a:t> 2016, 2017</a:t>
          </a:r>
          <a:r>
            <a:rPr lang="en-US" sz="1100">
              <a:solidFill>
                <a:schemeClr val="dk1"/>
              </a:solidFill>
              <a:effectLst/>
              <a:latin typeface="+mn-lt"/>
              <a:ea typeface="+mn-ea"/>
              <a:cs typeface="+mn-cs"/>
            </a:rPr>
            <a:t>, and 2018 in dollars in row 4 and as a share of the total spending in row 9. The tab also includes a state’s 2018 ranking among states for the share of spending in each of the categories. Select a state in cell A-2. </a:t>
          </a:r>
        </a:p>
        <a:p>
          <a:r>
            <a:rPr lang="en-US" sz="1100">
              <a:solidFill>
                <a:schemeClr val="dk1"/>
              </a:solidFill>
              <a:effectLst/>
              <a:latin typeface="+mn-lt"/>
              <a:ea typeface="+mn-ea"/>
              <a:cs typeface="+mn-cs"/>
            </a:rPr>
            <a:t> </a:t>
          </a:r>
        </a:p>
        <a:p>
          <a:r>
            <a:rPr lang="en-US" sz="1100" u="sng">
              <a:solidFill>
                <a:schemeClr val="dk1"/>
              </a:solidFill>
              <a:effectLst/>
              <a:latin typeface="+mn-lt"/>
              <a:ea typeface="+mn-ea"/>
              <a:cs typeface="+mn-cs"/>
            </a:rPr>
            <a:t>Blue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blue tabs show the 50-state spending data for CBPP’s combined categories from 2015,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2016,</a:t>
          </a:r>
          <a:r>
            <a:rPr lang="en-US" sz="1100" baseline="0">
              <a:solidFill>
                <a:schemeClr val="dk1"/>
              </a:solidFill>
              <a:effectLst/>
              <a:latin typeface="+mn-lt"/>
              <a:ea typeface="+mn-ea"/>
              <a:cs typeface="+mn-cs"/>
            </a:rPr>
            <a:t> 2017, and 2018 </a:t>
          </a:r>
          <a:r>
            <a:rPr lang="en-US" sz="1100">
              <a:solidFill>
                <a:schemeClr val="dk1"/>
              </a:solidFill>
              <a:effectLst/>
              <a:latin typeface="+mn-lt"/>
              <a:ea typeface="+mn-ea"/>
              <a:cs typeface="+mn-cs"/>
            </a:rPr>
            <a:t>(see box below for more detail on CBPP’s combined categories). Each blue tab includes four 50-state tables, listing:</a:t>
          </a:r>
        </a:p>
        <a:p>
          <a:r>
            <a:rPr lang="en-US" sz="1100">
              <a:solidFill>
                <a:schemeClr val="dk1"/>
              </a:solidFill>
              <a:effectLst/>
              <a:latin typeface="+mn-lt"/>
              <a:ea typeface="+mn-ea"/>
              <a:cs typeface="+mn-cs"/>
            </a:rPr>
            <a:t>	1. Total spending </a:t>
          </a:r>
          <a:r>
            <a:rPr lang="en-US" sz="1100">
              <a:solidFill>
                <a:sysClr val="windowText" lastClr="000000"/>
              </a:solidFill>
              <a:effectLst/>
              <a:latin typeface="+mn-lt"/>
              <a:ea typeface="+mn-ea"/>
              <a:cs typeface="+mn-cs"/>
            </a:rPr>
            <a:t>(federal and state combined) </a:t>
          </a:r>
          <a:r>
            <a:rPr lang="en-US" sz="1100">
              <a:solidFill>
                <a:schemeClr val="dk1"/>
              </a:solidFill>
              <a:effectLst/>
              <a:latin typeface="+mn-lt"/>
              <a:ea typeface="+mn-ea"/>
              <a:cs typeface="+mn-cs"/>
            </a:rPr>
            <a:t>for the specific category</a:t>
          </a:r>
        </a:p>
        <a:p>
          <a:r>
            <a:rPr lang="en-US" sz="1100">
              <a:solidFill>
                <a:schemeClr val="dk1"/>
              </a:solidFill>
              <a:effectLst/>
              <a:latin typeface="+mn-lt"/>
              <a:ea typeface="+mn-ea"/>
              <a:cs typeface="+mn-cs"/>
            </a:rPr>
            <a:t>	2. Federal spending for the specific category</a:t>
          </a:r>
        </a:p>
        <a:p>
          <a:r>
            <a:rPr lang="en-US" sz="1100">
              <a:solidFill>
                <a:schemeClr val="dk1"/>
              </a:solidFill>
              <a:effectLst/>
              <a:latin typeface="+mn-lt"/>
              <a:ea typeface="+mn-ea"/>
              <a:cs typeface="+mn-cs"/>
            </a:rPr>
            <a:t>	3. State spending for the specific category</a:t>
          </a:r>
        </a:p>
        <a:p>
          <a:r>
            <a:rPr lang="en-US" sz="1100">
              <a:solidFill>
                <a:schemeClr val="dk1"/>
              </a:solidFill>
              <a:effectLst/>
              <a:latin typeface="+mn-lt"/>
              <a:ea typeface="+mn-ea"/>
              <a:cs typeface="+mn-cs"/>
            </a:rPr>
            <a:t>	4. Category spending as a share of total spending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While these tables present federal and state spending separately to provide additional background detail, our written analysis and graphics use the combined total federal and state spending.</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Changes in HHS Financial Reporting Form</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Beginning with fiscal year 2015, HHS amended the state reporting form to gain more information on spending in certain areas, such as pre-K/Head Start, child welfare services, and supportive services. These spending areas had not been explicitly broken out in the HHS data; rather, they were reported under other categories, such as pregnancy prevention, "authorized under prior law" (AUPL), and other nonassistance. Because of this reorganization, the data do not allow for a full longitudinal analysis of comparable categories of TANF spending back to 1997.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spreadsheet includes data from 2015 to 2018. However, CBPP can provide the data from 1997 to 2018</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upon request. </a:t>
          </a:r>
        </a:p>
        <a:p>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Updated September</a:t>
          </a:r>
          <a:r>
            <a:rPr lang="en-US" sz="1100" i="1" baseline="0">
              <a:solidFill>
                <a:schemeClr val="dk1"/>
              </a:solidFill>
              <a:effectLst/>
              <a:latin typeface="+mn-lt"/>
              <a:ea typeface="+mn-ea"/>
              <a:cs typeface="+mn-cs"/>
            </a:rPr>
            <a:t> 19th,</a:t>
          </a:r>
          <a:r>
            <a:rPr lang="en-US" sz="1100" i="1">
              <a:solidFill>
                <a:schemeClr val="dk1"/>
              </a:solidFill>
              <a:effectLst/>
              <a:latin typeface="+mn-lt"/>
              <a:ea typeface="+mn-ea"/>
              <a:cs typeface="+mn-cs"/>
            </a:rPr>
            <a:t> 2019</a:t>
          </a:r>
        </a:p>
        <a:p>
          <a:endParaRPr lang="en-US"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9525</xdr:rowOff>
    </xdr:from>
    <xdr:to>
      <xdr:col>13</xdr:col>
      <xdr:colOff>0</xdr:colOff>
      <xdr:row>2</xdr:row>
      <xdr:rowOff>0</xdr:rowOff>
    </xdr:to>
    <xdr:sp macro="" textlink="">
      <xdr:nvSpPr>
        <xdr:cNvPr id="2" name="TextBox 1">
          <a:extLst>
            <a:ext uri="{FF2B5EF4-FFF2-40B4-BE49-F238E27FC236}">
              <a16:creationId xmlns:a16="http://schemas.microsoft.com/office/drawing/2014/main" id="{CF1E8D53-9619-4701-B52D-F0911EF78968}"/>
            </a:ext>
          </a:extLst>
        </xdr:cNvPr>
        <xdr:cNvSpPr txBox="1"/>
      </xdr:nvSpPr>
      <xdr:spPr>
        <a:xfrm>
          <a:off x="0" y="9525"/>
          <a:ext cx="10306050" cy="657225"/>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Federal TANF and state MOE spending on refundable tax credits for low-income working families by year and the percentage of total funds used spent on tax credits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11</xdr:col>
      <xdr:colOff>600075</xdr:colOff>
      <xdr:row>2</xdr:row>
      <xdr:rowOff>1</xdr:rowOff>
    </xdr:to>
    <xdr:sp macro="" textlink="">
      <xdr:nvSpPr>
        <xdr:cNvPr id="2" name="TextBox 1">
          <a:extLst>
            <a:ext uri="{FF2B5EF4-FFF2-40B4-BE49-F238E27FC236}">
              <a16:creationId xmlns:a16="http://schemas.microsoft.com/office/drawing/2014/main" id="{656CCA52-70CC-4B94-82FF-E060C30CE32C}"/>
            </a:ext>
          </a:extLst>
        </xdr:cNvPr>
        <xdr:cNvSpPr txBox="1"/>
      </xdr:nvSpPr>
      <xdr:spPr>
        <a:xfrm>
          <a:off x="0" y="1"/>
          <a:ext cx="8267700" cy="38100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a:t>
          </a:r>
          <a:r>
            <a:rPr lang="en-US" sz="1100" i="1" baseline="0"/>
            <a:t>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Federal and state MOE spending on child welfare services as well as federal TANF spending on foster care that was part of Aid to Families with Dependent Children (AFDC) plan (that is, authorized under prior law) by year </a:t>
          </a:r>
          <a:r>
            <a:rPr lang="en-US" sz="1100" i="0" baseline="0">
              <a:solidFill>
                <a:schemeClr val="dk1"/>
              </a:solidFill>
              <a:effectLst/>
              <a:latin typeface="+mn-lt"/>
              <a:ea typeface="+mn-ea"/>
              <a:cs typeface="+mn-cs"/>
            </a:rPr>
            <a:t>and the percentage of total funds used spent on this category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i="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9524</xdr:rowOff>
    </xdr:from>
    <xdr:to>
      <xdr:col>15</xdr:col>
      <xdr:colOff>9525</xdr:colOff>
      <xdr:row>2</xdr:row>
      <xdr:rowOff>0</xdr:rowOff>
    </xdr:to>
    <xdr:sp macro="" textlink="">
      <xdr:nvSpPr>
        <xdr:cNvPr id="2" name="TextBox 1">
          <a:extLst>
            <a:ext uri="{FF2B5EF4-FFF2-40B4-BE49-F238E27FC236}">
              <a16:creationId xmlns:a16="http://schemas.microsoft.com/office/drawing/2014/main" id="{A10A9D7B-F0EF-4278-826A-8792366FE8D0}"/>
            </a:ext>
          </a:extLst>
        </xdr:cNvPr>
        <xdr:cNvSpPr txBox="1"/>
      </xdr:nvSpPr>
      <xdr:spPr>
        <a:xfrm>
          <a:off x="0" y="9524"/>
          <a:ext cx="8772525" cy="885826"/>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Federal TANF funds transferred to the Social Services Block Grant and federal TANF and state MOE spending on short-term benefits, financial education &amp; asset development, services for children &amp; youth, pregnancy prevention, two-parent family maintenance, home visiting, other non-assistance, and services authorized under prior law (except for foster care which is included under child welfare) by year</a:t>
          </a:r>
          <a:r>
            <a:rPr lang="en-US" sz="1100" baseline="0">
              <a:solidFill>
                <a:schemeClr val="dk1"/>
              </a:solidFill>
              <a:effectLst/>
              <a:latin typeface="+mn-lt"/>
              <a:ea typeface="+mn-ea"/>
              <a:cs typeface="+mn-cs"/>
            </a:rPr>
            <a:t> </a:t>
          </a:r>
          <a:r>
            <a:rPr lang="en-US" sz="1100" i="0" baseline="0">
              <a:solidFill>
                <a:schemeClr val="dk1"/>
              </a:solidFill>
              <a:effectLst/>
              <a:latin typeface="+mn-lt"/>
              <a:ea typeface="+mn-ea"/>
              <a:cs typeface="+mn-cs"/>
            </a:rPr>
            <a:t>and the percentage of total funds used spent on this category with state rankings based on these percentages.</a:t>
          </a:r>
          <a:endParaRPr lang="en-US">
            <a:effectLst/>
          </a:endParaRPr>
        </a:p>
        <a:p>
          <a:endParaRPr lang="en-US" sz="1100">
            <a:solidFill>
              <a:schemeClr val="dk1"/>
            </a:solidFill>
            <a:effectLst/>
            <a:latin typeface="+mn-lt"/>
            <a:ea typeface="+mn-ea"/>
            <a:cs typeface="+mn-cs"/>
          </a:endParaRPr>
        </a:p>
        <a:p>
          <a:endParaRPr lang="en-US"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828674</xdr:colOff>
      <xdr:row>4</xdr:row>
      <xdr:rowOff>38100</xdr:rowOff>
    </xdr:from>
    <xdr:to>
      <xdr:col>11</xdr:col>
      <xdr:colOff>57149</xdr:colOff>
      <xdr:row>24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xdr:row>
      <xdr:rowOff>38100</xdr:rowOff>
    </xdr:from>
    <xdr:to>
      <xdr:col>6</xdr:col>
      <xdr:colOff>619125</xdr:colOff>
      <xdr:row>24</xdr:row>
      <xdr:rowOff>180975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1076328</xdr:colOff>
      <xdr:row>2</xdr:row>
      <xdr:rowOff>9525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0"/>
          <a:ext cx="10420353" cy="146685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i="1"/>
            <a:t>What's in this tab</a:t>
          </a:r>
        </a:p>
        <a:p>
          <a:r>
            <a:rPr lang="en-US" sz="1100">
              <a:solidFill>
                <a:schemeClr val="dk1"/>
              </a:solidFill>
              <a:effectLst/>
              <a:latin typeface="+mn-lt"/>
              <a:ea typeface="+mn-ea"/>
              <a:cs typeface="+mn-cs"/>
            </a:rPr>
            <a:t>                1. Total federal and state spending, by category</a:t>
          </a:r>
        </a:p>
        <a:p>
          <a:r>
            <a:rPr lang="en-US" sz="1100">
              <a:solidFill>
                <a:schemeClr val="dk1"/>
              </a:solidFill>
              <a:effectLst/>
              <a:latin typeface="+mn-lt"/>
              <a:ea typeface="+mn-ea"/>
              <a:cs typeface="+mn-cs"/>
            </a:rPr>
            <a:t>                2. Federal spending, by category</a:t>
          </a:r>
        </a:p>
        <a:p>
          <a:r>
            <a:rPr lang="en-US" sz="1100">
              <a:solidFill>
                <a:schemeClr val="dk1"/>
              </a:solidFill>
              <a:effectLst/>
              <a:latin typeface="+mn-lt"/>
              <a:ea typeface="+mn-ea"/>
              <a:cs typeface="+mn-cs"/>
            </a:rPr>
            <a:t>                3. State spending, by category</a:t>
          </a:r>
        </a:p>
        <a:p>
          <a:r>
            <a:rPr lang="en-US" sz="1100">
              <a:solidFill>
                <a:schemeClr val="dk1"/>
              </a:solidFill>
              <a:effectLst/>
              <a:latin typeface="+mn-lt"/>
              <a:ea typeface="+mn-ea"/>
              <a:cs typeface="+mn-cs"/>
            </a:rPr>
            <a:t>                4. Category spending as a share of total spending</a:t>
          </a:r>
        </a:p>
        <a:p>
          <a:endParaRPr lang="en-US" sz="1100" i="0" baseline="0"/>
        </a:p>
        <a:p>
          <a:r>
            <a:rPr lang="en-US" sz="1100" i="0" baseline="0"/>
            <a:t>All spending values in this sheet are from 2018.  The last table highlights core spending, which CBPP defines as basic assistance, work activities, work supports and supportive services, and child care. (Scroll down)</a:t>
          </a:r>
          <a:endParaRPr lang="en-US"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2</xdr:row>
      <xdr:rowOff>0</xdr:rowOff>
    </xdr:to>
    <xdr:sp macro="" textlink="">
      <xdr:nvSpPr>
        <xdr:cNvPr id="3" name="TextBox 2">
          <a:extLst>
            <a:ext uri="{FF2B5EF4-FFF2-40B4-BE49-F238E27FC236}">
              <a16:creationId xmlns:a16="http://schemas.microsoft.com/office/drawing/2014/main" id="{0C529725-837F-496E-807F-F3F569907BF2}"/>
            </a:ext>
          </a:extLst>
        </xdr:cNvPr>
        <xdr:cNvSpPr txBox="1"/>
      </xdr:nvSpPr>
      <xdr:spPr>
        <a:xfrm>
          <a:off x="0" y="0"/>
          <a:ext cx="9810750" cy="609600"/>
        </a:xfrm>
        <a:custGeom>
          <a:avLst/>
          <a:gdLst>
            <a:gd name="connsiteX0" fmla="*/ 0 w 8982075"/>
            <a:gd name="connsiteY0" fmla="*/ 0 h 609599"/>
            <a:gd name="connsiteX1" fmla="*/ 8982075 w 8982075"/>
            <a:gd name="connsiteY1" fmla="*/ 0 h 609599"/>
            <a:gd name="connsiteX2" fmla="*/ 8982075 w 8982075"/>
            <a:gd name="connsiteY2" fmla="*/ 609599 h 609599"/>
            <a:gd name="connsiteX3" fmla="*/ 0 w 8982075"/>
            <a:gd name="connsiteY3" fmla="*/ 609599 h 609599"/>
            <a:gd name="connsiteX4" fmla="*/ 0 w 8982075"/>
            <a:gd name="connsiteY4" fmla="*/ 0 h 609599"/>
            <a:gd name="connsiteX0" fmla="*/ 0 w 8982075"/>
            <a:gd name="connsiteY0" fmla="*/ 0 h 609599"/>
            <a:gd name="connsiteX1" fmla="*/ 8982075 w 8982075"/>
            <a:gd name="connsiteY1" fmla="*/ 0 h 609599"/>
            <a:gd name="connsiteX2" fmla="*/ 8982075 w 8982075"/>
            <a:gd name="connsiteY2" fmla="*/ 609599 h 609599"/>
            <a:gd name="connsiteX3" fmla="*/ 0 w 8982075"/>
            <a:gd name="connsiteY3" fmla="*/ 609599 h 609599"/>
            <a:gd name="connsiteX4" fmla="*/ 0 w 8982075"/>
            <a:gd name="connsiteY4" fmla="*/ 0 h 609599"/>
            <a:gd name="connsiteX0" fmla="*/ 0 w 8982075"/>
            <a:gd name="connsiteY0" fmla="*/ 0 h 609599"/>
            <a:gd name="connsiteX1" fmla="*/ 8982075 w 8982075"/>
            <a:gd name="connsiteY1" fmla="*/ 0 h 609599"/>
            <a:gd name="connsiteX2" fmla="*/ 8982075 w 8982075"/>
            <a:gd name="connsiteY2" fmla="*/ 609599 h 609599"/>
            <a:gd name="connsiteX3" fmla="*/ 0 w 8982075"/>
            <a:gd name="connsiteY3" fmla="*/ 609599 h 609599"/>
            <a:gd name="connsiteX4" fmla="*/ 0 w 8982075"/>
            <a:gd name="connsiteY4" fmla="*/ 0 h 6095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982075" h="609599">
              <a:moveTo>
                <a:pt x="0" y="0"/>
              </a:moveTo>
              <a:lnTo>
                <a:pt x="8982075" y="0"/>
              </a:lnTo>
              <a:lnTo>
                <a:pt x="8982075" y="609599"/>
              </a:lnTo>
              <a:lnTo>
                <a:pt x="0" y="609599"/>
              </a:lnTo>
              <a:lnTo>
                <a:pt x="0" y="0"/>
              </a:lnTo>
              <a:close/>
            </a:path>
          </a:pathLst>
        </a:cu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 TANF and state MOE spending on basic assistance</a:t>
          </a:r>
          <a:r>
            <a:rPr lang="en-US" sz="1100" i="0" baseline="0">
              <a:solidFill>
                <a:schemeClr val="dk1"/>
              </a:solidFill>
              <a:effectLst/>
              <a:latin typeface="+mn-lt"/>
              <a:ea typeface="+mn-ea"/>
              <a:cs typeface="+mn-cs"/>
            </a:rPr>
            <a:t> (typically cash assistance) by year and the percentage of total funds used spent on basic assistance with state rankings based on these percentages.</a:t>
          </a:r>
          <a:endParaRPr lang="en-US">
            <a:effectLst/>
          </a:endParaRPr>
        </a:p>
        <a:p>
          <a:endParaRPr lang="en-US" sz="1100" i="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9525</xdr:colOff>
      <xdr:row>1</xdr:row>
      <xdr:rowOff>342901</xdr:rowOff>
    </xdr:to>
    <xdr:sp macro="" textlink="">
      <xdr:nvSpPr>
        <xdr:cNvPr id="2" name="TextBox 1">
          <a:extLst>
            <a:ext uri="{FF2B5EF4-FFF2-40B4-BE49-F238E27FC236}">
              <a16:creationId xmlns:a16="http://schemas.microsoft.com/office/drawing/2014/main" id="{B75D7E4E-FB3B-4E50-98A5-EA91959AD5F0}"/>
            </a:ext>
          </a:extLst>
        </xdr:cNvPr>
        <xdr:cNvSpPr txBox="1"/>
      </xdr:nvSpPr>
      <xdr:spPr>
        <a:xfrm>
          <a:off x="0" y="1"/>
          <a:ext cx="8286750" cy="62865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a:t>
          </a:r>
          <a:r>
            <a:rPr lang="en-US" sz="1100" i="0" baseline="0">
              <a:solidFill>
                <a:schemeClr val="dk1"/>
              </a:solidFill>
              <a:effectLst/>
              <a:latin typeface="+mn-lt"/>
              <a:ea typeface="+mn-ea"/>
              <a:cs typeface="+mn-cs"/>
            </a:rPr>
            <a:t> TANF and state MOE spending on work activities by year and the percentage of total funds used spent on work activities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9525</xdr:rowOff>
    </xdr:from>
    <xdr:to>
      <xdr:col>11</xdr:col>
      <xdr:colOff>600075</xdr:colOff>
      <xdr:row>2</xdr:row>
      <xdr:rowOff>19050</xdr:rowOff>
    </xdr:to>
    <xdr:sp macro="" textlink="">
      <xdr:nvSpPr>
        <xdr:cNvPr id="2" name="TextBox 1">
          <a:extLst>
            <a:ext uri="{FF2B5EF4-FFF2-40B4-BE49-F238E27FC236}">
              <a16:creationId xmlns:a16="http://schemas.microsoft.com/office/drawing/2014/main" id="{02C31CDB-C9E3-4D96-B3D7-B92F4664FBC7}"/>
            </a:ext>
          </a:extLst>
        </xdr:cNvPr>
        <xdr:cNvSpPr txBox="1"/>
      </xdr:nvSpPr>
      <xdr:spPr>
        <a:xfrm>
          <a:off x="0" y="9525"/>
          <a:ext cx="8115300" cy="60960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a:t>
          </a:r>
          <a:r>
            <a:rPr lang="en-US" sz="1100" i="0" baseline="0">
              <a:solidFill>
                <a:schemeClr val="dk1"/>
              </a:solidFill>
              <a:effectLst/>
              <a:latin typeface="+mn-lt"/>
              <a:ea typeface="+mn-ea"/>
              <a:cs typeface="+mn-cs"/>
            </a:rPr>
            <a:t> TANF and state MOE spending on </a:t>
          </a:r>
          <a:r>
            <a:rPr lang="en-US" sz="1100" b="0" i="0" baseline="0">
              <a:solidFill>
                <a:schemeClr val="dk1"/>
              </a:solidFill>
              <a:effectLst/>
              <a:latin typeface="+mn-lt"/>
              <a:ea typeface="+mn-ea"/>
              <a:cs typeface="+mn-cs"/>
            </a:rPr>
            <a:t>work supports and supportive services </a:t>
          </a:r>
          <a:r>
            <a:rPr lang="en-US" sz="1100" i="0" baseline="0">
              <a:solidFill>
                <a:schemeClr val="dk1"/>
              </a:solidFill>
              <a:effectLst/>
              <a:latin typeface="+mn-lt"/>
              <a:ea typeface="+mn-ea"/>
              <a:cs typeface="+mn-cs"/>
            </a:rPr>
            <a:t>by year and the percentage of total funds used spent on work supports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9527</xdr:rowOff>
    </xdr:from>
    <xdr:to>
      <xdr:col>13</xdr:col>
      <xdr:colOff>562841</xdr:colOff>
      <xdr:row>1</xdr:row>
      <xdr:rowOff>476250</xdr:rowOff>
    </xdr:to>
    <xdr:sp macro="" textlink="">
      <xdr:nvSpPr>
        <xdr:cNvPr id="2" name="TextBox 1">
          <a:extLst>
            <a:ext uri="{FF2B5EF4-FFF2-40B4-BE49-F238E27FC236}">
              <a16:creationId xmlns:a16="http://schemas.microsoft.com/office/drawing/2014/main" id="{0A59C29A-DFC1-4D7F-9A7A-C61CAD3A02EA}"/>
            </a:ext>
          </a:extLst>
        </xdr:cNvPr>
        <xdr:cNvSpPr txBox="1"/>
      </xdr:nvSpPr>
      <xdr:spPr>
        <a:xfrm>
          <a:off x="0" y="9527"/>
          <a:ext cx="11603182" cy="752473"/>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i="1"/>
            <a:t>What's</a:t>
          </a:r>
          <a:r>
            <a:rPr lang="en-US" sz="1100" i="1" baseline="0"/>
            <a:t> in this tab</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Total federal TANF funds spent on child care or transferred to the Child Care Development Block Grant and state MOE funds spent on child care by year and the percentage of total funds used spent on child care with state rankings based on these percentages.</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571499</xdr:colOff>
      <xdr:row>2</xdr:row>
      <xdr:rowOff>0</xdr:rowOff>
    </xdr:to>
    <xdr:sp macro="" textlink="">
      <xdr:nvSpPr>
        <xdr:cNvPr id="2" name="TextBox 1">
          <a:extLst>
            <a:ext uri="{FF2B5EF4-FFF2-40B4-BE49-F238E27FC236}">
              <a16:creationId xmlns:a16="http://schemas.microsoft.com/office/drawing/2014/main" id="{09A52910-118A-43BC-9BA2-1CCF7C176E7B}"/>
            </a:ext>
          </a:extLst>
        </xdr:cNvPr>
        <xdr:cNvSpPr txBox="1"/>
      </xdr:nvSpPr>
      <xdr:spPr>
        <a:xfrm>
          <a:off x="0" y="0"/>
          <a:ext cx="11404022" cy="614795"/>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a:t>
          </a:r>
          <a:r>
            <a:rPr lang="en-US" sz="1100" i="1" baseline="0"/>
            <a:t>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Federal TANF and state</a:t>
          </a:r>
          <a:r>
            <a:rPr lang="en-US" sz="1100" i="0" baseline="0">
              <a:solidFill>
                <a:schemeClr val="dk1"/>
              </a:solidFill>
              <a:effectLst/>
              <a:latin typeface="+mn-lt"/>
              <a:ea typeface="+mn-ea"/>
              <a:cs typeface="+mn-cs"/>
            </a:rPr>
            <a:t> MOE spending on a</a:t>
          </a:r>
          <a:r>
            <a:rPr lang="en-US" sz="1100" b="0" i="0" baseline="0">
              <a:solidFill>
                <a:schemeClr val="dk1"/>
              </a:solidFill>
              <a:effectLst/>
              <a:latin typeface="+mn-lt"/>
              <a:ea typeface="+mn-ea"/>
              <a:cs typeface="+mn-cs"/>
            </a:rPr>
            <a:t>dministrative costs, assessment service provisions, and systems </a:t>
          </a:r>
          <a:r>
            <a:rPr lang="en-US" sz="1100" i="0">
              <a:solidFill>
                <a:schemeClr val="dk1"/>
              </a:solidFill>
              <a:effectLst/>
              <a:latin typeface="+mn-lt"/>
              <a:ea typeface="+mn-ea"/>
              <a:cs typeface="+mn-cs"/>
            </a:rPr>
            <a:t>by year </a:t>
          </a:r>
          <a:r>
            <a:rPr lang="en-US" sz="1100" i="0" baseline="0">
              <a:solidFill>
                <a:schemeClr val="dk1"/>
              </a:solidFill>
              <a:effectLst/>
              <a:latin typeface="+mn-lt"/>
              <a:ea typeface="+mn-ea"/>
              <a:cs typeface="+mn-cs"/>
            </a:rPr>
            <a:t>and the percentage of total funds used spent on this cateogry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9526</xdr:rowOff>
    </xdr:from>
    <xdr:to>
      <xdr:col>12</xdr:col>
      <xdr:colOff>561974</xdr:colOff>
      <xdr:row>2</xdr:row>
      <xdr:rowOff>1</xdr:rowOff>
    </xdr:to>
    <xdr:sp macro="" textlink="">
      <xdr:nvSpPr>
        <xdr:cNvPr id="2" name="TextBox 1">
          <a:extLst>
            <a:ext uri="{FF2B5EF4-FFF2-40B4-BE49-F238E27FC236}">
              <a16:creationId xmlns:a16="http://schemas.microsoft.com/office/drawing/2014/main" id="{D91C4941-99FA-4BEF-AFFB-8298DF710A76}"/>
            </a:ext>
          </a:extLst>
        </xdr:cNvPr>
        <xdr:cNvSpPr txBox="1"/>
      </xdr:nvSpPr>
      <xdr:spPr>
        <a:xfrm>
          <a:off x="0" y="9526"/>
          <a:ext cx="8886824" cy="495300"/>
        </a:xfrm>
        <a:prstGeom prst="rect">
          <a:avLst/>
        </a:prstGeom>
        <a:solidFill>
          <a:srgbClr val="ECF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t>What's</a:t>
          </a:r>
          <a:r>
            <a:rPr lang="en-US" sz="1100" i="1" baseline="0"/>
            <a:t> in this tab</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Federal TANF and state MOE spending on pre-kindergarten and/or Head Start by year and the percentage of total funds used spent on this category with state rankings based on these percentages.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48:C85"/>
  <sheetViews>
    <sheetView tabSelected="1" topLeftCell="A56" zoomScale="120" zoomScaleNormal="120" workbookViewId="0">
      <selection activeCell="F9" sqref="F9"/>
    </sheetView>
  </sheetViews>
  <sheetFormatPr defaultColWidth="9.140625" defaultRowHeight="15" x14ac:dyDescent="0.25"/>
  <cols>
    <col min="1" max="1" width="53.42578125" style="37" customWidth="1"/>
    <col min="2" max="2" width="46.42578125" style="37" customWidth="1"/>
    <col min="3" max="3" width="18.5703125" style="37" customWidth="1"/>
    <col min="4" max="16384" width="9.140625" style="37"/>
  </cols>
  <sheetData>
    <row r="48" spans="1:3" ht="18.75" x14ac:dyDescent="0.25">
      <c r="A48" s="141" t="s">
        <v>0</v>
      </c>
      <c r="B48" s="142"/>
      <c r="C48" s="143"/>
    </row>
    <row r="49" spans="1:3" x14ac:dyDescent="0.25">
      <c r="A49" s="49" t="s">
        <v>1</v>
      </c>
      <c r="B49" s="43" t="s">
        <v>2</v>
      </c>
      <c r="C49" s="39" t="s">
        <v>3</v>
      </c>
    </row>
    <row r="50" spans="1:3" ht="45" x14ac:dyDescent="0.25">
      <c r="A50" s="135" t="s">
        <v>4</v>
      </c>
      <c r="B50" s="63" t="s">
        <v>5</v>
      </c>
      <c r="C50" s="44" t="s">
        <v>6</v>
      </c>
    </row>
    <row r="51" spans="1:3" ht="30" x14ac:dyDescent="0.25">
      <c r="A51" s="136"/>
      <c r="B51" s="64" t="s">
        <v>7</v>
      </c>
      <c r="C51" s="45" t="s">
        <v>8</v>
      </c>
    </row>
    <row r="52" spans="1:3" x14ac:dyDescent="0.25">
      <c r="A52" s="135" t="s">
        <v>9</v>
      </c>
      <c r="B52" s="63" t="s">
        <v>10</v>
      </c>
      <c r="C52" s="46">
        <v>2</v>
      </c>
    </row>
    <row r="53" spans="1:3" ht="30" x14ac:dyDescent="0.25">
      <c r="A53" s="136"/>
      <c r="B53" s="64" t="s">
        <v>11</v>
      </c>
      <c r="C53" s="47" t="s">
        <v>12</v>
      </c>
    </row>
    <row r="54" spans="1:3" x14ac:dyDescent="0.25">
      <c r="A54" s="135" t="s">
        <v>13</v>
      </c>
      <c r="B54" s="63" t="s">
        <v>14</v>
      </c>
      <c r="C54" s="44" t="s">
        <v>15</v>
      </c>
    </row>
    <row r="55" spans="1:3" x14ac:dyDescent="0.25">
      <c r="A55" s="137"/>
      <c r="B55" s="65" t="s">
        <v>16</v>
      </c>
      <c r="C55" s="41" t="s">
        <v>17</v>
      </c>
    </row>
    <row r="56" spans="1:3" x14ac:dyDescent="0.25">
      <c r="A56" s="136"/>
      <c r="B56" s="64" t="s">
        <v>18</v>
      </c>
      <c r="C56" s="45" t="s">
        <v>19</v>
      </c>
    </row>
    <row r="57" spans="1:3" x14ac:dyDescent="0.25">
      <c r="A57" s="135" t="s">
        <v>20</v>
      </c>
      <c r="B57" s="63" t="s">
        <v>21</v>
      </c>
      <c r="C57" s="46">
        <v>10</v>
      </c>
    </row>
    <row r="58" spans="1:3" ht="15" customHeight="1" x14ac:dyDescent="0.25">
      <c r="A58" s="136"/>
      <c r="B58" s="64" t="s">
        <v>22</v>
      </c>
      <c r="C58" s="47">
        <v>16</v>
      </c>
    </row>
    <row r="59" spans="1:3" x14ac:dyDescent="0.25">
      <c r="A59" s="135" t="s">
        <v>23</v>
      </c>
      <c r="B59" s="63" t="s">
        <v>24</v>
      </c>
      <c r="C59" s="44" t="s">
        <v>25</v>
      </c>
    </row>
    <row r="60" spans="1:3" x14ac:dyDescent="0.25">
      <c r="A60" s="137"/>
      <c r="B60" s="65" t="s">
        <v>26</v>
      </c>
      <c r="C60" s="41" t="s">
        <v>27</v>
      </c>
    </row>
    <row r="61" spans="1:3" x14ac:dyDescent="0.25">
      <c r="A61" s="136"/>
      <c r="B61" s="64" t="s">
        <v>28</v>
      </c>
      <c r="C61" s="45" t="s">
        <v>29</v>
      </c>
    </row>
    <row r="62" spans="1:3" x14ac:dyDescent="0.25">
      <c r="A62" s="135" t="s">
        <v>30</v>
      </c>
      <c r="B62" s="63" t="s">
        <v>31</v>
      </c>
      <c r="C62" s="46">
        <v>13</v>
      </c>
    </row>
    <row r="63" spans="1:3" x14ac:dyDescent="0.25">
      <c r="A63" s="136"/>
      <c r="B63" s="64" t="s">
        <v>32</v>
      </c>
      <c r="C63" s="47">
        <v>14</v>
      </c>
    </row>
    <row r="64" spans="1:3" x14ac:dyDescent="0.25">
      <c r="A64" s="62" t="s">
        <v>33</v>
      </c>
      <c r="B64" s="66"/>
      <c r="C64" s="42" t="s">
        <v>34</v>
      </c>
    </row>
    <row r="65" spans="1:3" ht="15.75" customHeight="1" x14ac:dyDescent="0.25">
      <c r="A65" s="135" t="s">
        <v>35</v>
      </c>
      <c r="B65" s="63" t="s">
        <v>36</v>
      </c>
      <c r="C65" s="44"/>
    </row>
    <row r="66" spans="1:3" x14ac:dyDescent="0.25">
      <c r="A66" s="137"/>
      <c r="B66" s="60" t="s">
        <v>37</v>
      </c>
      <c r="C66" s="41" t="s">
        <v>38</v>
      </c>
    </row>
    <row r="67" spans="1:3" ht="16.5" customHeight="1" x14ac:dyDescent="0.25">
      <c r="A67" s="137"/>
      <c r="B67" s="60" t="s">
        <v>39</v>
      </c>
      <c r="C67" s="41" t="s">
        <v>40</v>
      </c>
    </row>
    <row r="68" spans="1:3" x14ac:dyDescent="0.25">
      <c r="A68" s="137"/>
      <c r="B68" s="60" t="s">
        <v>41</v>
      </c>
      <c r="C68" s="41" t="s">
        <v>42</v>
      </c>
    </row>
    <row r="69" spans="1:3" x14ac:dyDescent="0.25">
      <c r="A69" s="137"/>
      <c r="B69" s="65" t="s">
        <v>43</v>
      </c>
      <c r="C69" s="41"/>
    </row>
    <row r="70" spans="1:3" x14ac:dyDescent="0.25">
      <c r="A70" s="137"/>
      <c r="B70" s="60" t="s">
        <v>44</v>
      </c>
      <c r="C70" s="41" t="s">
        <v>45</v>
      </c>
    </row>
    <row r="71" spans="1:3" x14ac:dyDescent="0.25">
      <c r="A71" s="137"/>
      <c r="B71" s="60" t="s">
        <v>46</v>
      </c>
      <c r="C71" s="41" t="s">
        <v>47</v>
      </c>
    </row>
    <row r="72" spans="1:3" x14ac:dyDescent="0.25">
      <c r="A72" s="138" t="s">
        <v>48</v>
      </c>
      <c r="B72" s="63" t="s">
        <v>49</v>
      </c>
      <c r="C72" s="46">
        <v>3</v>
      </c>
    </row>
    <row r="73" spans="1:3" x14ac:dyDescent="0.25">
      <c r="A73" s="139"/>
      <c r="B73" s="65" t="s">
        <v>50</v>
      </c>
      <c r="C73" s="48">
        <v>12</v>
      </c>
    </row>
    <row r="74" spans="1:3" x14ac:dyDescent="0.25">
      <c r="A74" s="139"/>
      <c r="B74" s="65" t="s">
        <v>51</v>
      </c>
      <c r="C74" s="48">
        <v>15</v>
      </c>
    </row>
    <row r="75" spans="1:3" x14ac:dyDescent="0.25">
      <c r="A75" s="139"/>
      <c r="B75" s="65" t="s">
        <v>52</v>
      </c>
      <c r="C75" s="48">
        <v>17</v>
      </c>
    </row>
    <row r="76" spans="1:3" x14ac:dyDescent="0.25">
      <c r="A76" s="139"/>
      <c r="B76" s="65" t="s">
        <v>53</v>
      </c>
      <c r="C76" s="48"/>
    </row>
    <row r="77" spans="1:3" x14ac:dyDescent="0.25">
      <c r="A77" s="139"/>
      <c r="B77" s="60" t="s">
        <v>54</v>
      </c>
      <c r="C77" s="48">
        <v>18</v>
      </c>
    </row>
    <row r="78" spans="1:3" ht="30" x14ac:dyDescent="0.25">
      <c r="A78" s="139"/>
      <c r="B78" s="60" t="s">
        <v>55</v>
      </c>
      <c r="C78" s="48">
        <v>19</v>
      </c>
    </row>
    <row r="79" spans="1:3" x14ac:dyDescent="0.25">
      <c r="A79" s="139"/>
      <c r="B79" s="65" t="s">
        <v>56</v>
      </c>
      <c r="C79" s="48">
        <v>21</v>
      </c>
    </row>
    <row r="80" spans="1:3" x14ac:dyDescent="0.25">
      <c r="A80" s="139"/>
      <c r="B80" s="65" t="s">
        <v>57</v>
      </c>
      <c r="C80" s="48">
        <v>23</v>
      </c>
    </row>
    <row r="81" spans="1:3" ht="30" x14ac:dyDescent="0.25">
      <c r="A81" s="139"/>
      <c r="B81" s="65" t="s">
        <v>58</v>
      </c>
      <c r="C81" s="41"/>
    </row>
    <row r="82" spans="1:3" x14ac:dyDescent="0.25">
      <c r="A82" s="139"/>
      <c r="B82" s="60" t="s">
        <v>59</v>
      </c>
      <c r="C82" s="41" t="s">
        <v>60</v>
      </c>
    </row>
    <row r="83" spans="1:3" x14ac:dyDescent="0.25">
      <c r="A83" s="140"/>
      <c r="B83" s="61" t="s">
        <v>61</v>
      </c>
      <c r="C83" s="45" t="s">
        <v>62</v>
      </c>
    </row>
    <row r="84" spans="1:3" x14ac:dyDescent="0.25">
      <c r="A84" s="38"/>
      <c r="C84" s="40"/>
    </row>
    <row r="85" spans="1:3" x14ac:dyDescent="0.25">
      <c r="C85" s="40"/>
    </row>
  </sheetData>
  <mergeCells count="9">
    <mergeCell ref="A62:A63"/>
    <mergeCell ref="A65:A71"/>
    <mergeCell ref="A72:A83"/>
    <mergeCell ref="A59:A61"/>
    <mergeCell ref="A48:C48"/>
    <mergeCell ref="A50:A51"/>
    <mergeCell ref="A52:A53"/>
    <mergeCell ref="A54:A56"/>
    <mergeCell ref="A57:A58"/>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499984740745262"/>
  </sheetPr>
  <dimension ref="A1:F235"/>
  <sheetViews>
    <sheetView topLeftCell="A37" zoomScale="110" zoomScaleNormal="110" workbookViewId="0">
      <selection activeCell="E29" sqref="E29"/>
    </sheetView>
  </sheetViews>
  <sheetFormatPr defaultColWidth="8.5703125" defaultRowHeight="15" x14ac:dyDescent="0.25"/>
  <cols>
    <col min="1" max="1" width="16.5703125" customWidth="1"/>
    <col min="2" max="2" width="12.5703125" bestFit="1" customWidth="1"/>
    <col min="3" max="3" width="13.42578125" bestFit="1" customWidth="1"/>
    <col min="4" max="4" width="12.140625" customWidth="1"/>
    <col min="5" max="5" width="13.140625" customWidth="1"/>
    <col min="7" max="7" width="17.42578125" customWidth="1"/>
  </cols>
  <sheetData>
    <row r="1" spans="1:5" ht="19.5" customHeight="1" x14ac:dyDescent="0.25"/>
    <row r="2" spans="1:5" ht="28.5"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3">
        <f>B66+B125</f>
        <v>30080209</v>
      </c>
      <c r="C7" s="76">
        <f>C66+C125</f>
        <v>24276093</v>
      </c>
      <c r="D7" s="76">
        <f>D66+D125</f>
        <v>44106418</v>
      </c>
      <c r="E7" s="76">
        <f>E66+E125</f>
        <v>32758320</v>
      </c>
    </row>
    <row r="8" spans="1:5" x14ac:dyDescent="0.25">
      <c r="A8" s="1" t="s">
        <v>84</v>
      </c>
      <c r="B8" s="73">
        <f t="shared" ref="B8:E58" si="0">B67+B126</f>
        <v>6720937</v>
      </c>
      <c r="C8" s="76">
        <f t="shared" si="0"/>
        <v>10689000</v>
      </c>
      <c r="D8" s="76">
        <f t="shared" si="0"/>
        <v>5742773</v>
      </c>
      <c r="E8" s="76">
        <f t="shared" si="0"/>
        <v>8356073</v>
      </c>
    </row>
    <row r="9" spans="1:5" x14ac:dyDescent="0.25">
      <c r="A9" s="1" t="s">
        <v>85</v>
      </c>
      <c r="B9" s="73">
        <f t="shared" si="0"/>
        <v>80369001</v>
      </c>
      <c r="C9" s="76">
        <f t="shared" si="0"/>
        <v>56170586</v>
      </c>
      <c r="D9" s="76">
        <f t="shared" si="0"/>
        <v>128861507</v>
      </c>
      <c r="E9" s="76">
        <f t="shared" si="0"/>
        <v>20111919</v>
      </c>
    </row>
    <row r="10" spans="1:5" x14ac:dyDescent="0.25">
      <c r="A10" s="1" t="s">
        <v>86</v>
      </c>
      <c r="B10" s="73">
        <f t="shared" si="0"/>
        <v>15712636</v>
      </c>
      <c r="C10" s="76">
        <f t="shared" si="0"/>
        <v>15987840</v>
      </c>
      <c r="D10" s="76">
        <f t="shared" si="0"/>
        <v>17864577</v>
      </c>
      <c r="E10" s="76">
        <f t="shared" si="0"/>
        <v>13249263</v>
      </c>
    </row>
    <row r="11" spans="1:5" x14ac:dyDescent="0.25">
      <c r="A11" s="1" t="s">
        <v>87</v>
      </c>
      <c r="B11" s="73">
        <f t="shared" si="0"/>
        <v>811589083</v>
      </c>
      <c r="C11" s="76">
        <f t="shared" si="0"/>
        <v>842455816</v>
      </c>
      <c r="D11" s="76">
        <f t="shared" si="0"/>
        <v>810988260</v>
      </c>
      <c r="E11" s="76">
        <f t="shared" si="0"/>
        <v>765718136</v>
      </c>
    </row>
    <row r="12" spans="1:5" x14ac:dyDescent="0.25">
      <c r="A12" s="1" t="s">
        <v>88</v>
      </c>
      <c r="B12" s="73">
        <f t="shared" si="0"/>
        <v>51644232</v>
      </c>
      <c r="C12" s="76">
        <f t="shared" si="0"/>
        <v>55345396</v>
      </c>
      <c r="D12" s="76">
        <f t="shared" si="0"/>
        <v>50326056</v>
      </c>
      <c r="E12" s="76">
        <f t="shared" si="0"/>
        <v>60937229</v>
      </c>
    </row>
    <row r="13" spans="1:5" x14ac:dyDescent="0.25">
      <c r="A13" s="1" t="s">
        <v>89</v>
      </c>
      <c r="B13" s="73">
        <f t="shared" si="0"/>
        <v>88277471</v>
      </c>
      <c r="C13" s="76">
        <f t="shared" si="0"/>
        <v>93934113</v>
      </c>
      <c r="D13" s="76">
        <f t="shared" si="0"/>
        <v>98299949</v>
      </c>
      <c r="E13" s="76">
        <f t="shared" si="0"/>
        <v>93572955</v>
      </c>
    </row>
    <row r="14" spans="1:5" x14ac:dyDescent="0.25">
      <c r="A14" s="1" t="s">
        <v>90</v>
      </c>
      <c r="B14" s="73">
        <f t="shared" si="0"/>
        <v>18016186</v>
      </c>
      <c r="C14" s="76">
        <f t="shared" si="0"/>
        <v>15798744</v>
      </c>
      <c r="D14" s="76">
        <f t="shared" si="0"/>
        <v>19895635</v>
      </c>
      <c r="E14" s="76">
        <f t="shared" si="0"/>
        <v>19793988</v>
      </c>
    </row>
    <row r="15" spans="1:5" x14ac:dyDescent="0.25">
      <c r="A15" s="1" t="s">
        <v>91</v>
      </c>
      <c r="B15" s="73">
        <f t="shared" si="0"/>
        <v>9019838</v>
      </c>
      <c r="C15" s="76">
        <f t="shared" si="0"/>
        <v>9887309</v>
      </c>
      <c r="D15" s="76">
        <f t="shared" si="0"/>
        <v>9921514</v>
      </c>
      <c r="E15" s="76">
        <f t="shared" si="0"/>
        <v>11123308</v>
      </c>
    </row>
    <row r="16" spans="1:5" x14ac:dyDescent="0.25">
      <c r="A16" s="1" t="s">
        <v>92</v>
      </c>
      <c r="B16" s="73">
        <f t="shared" si="0"/>
        <v>81396467</v>
      </c>
      <c r="C16" s="76">
        <f t="shared" si="0"/>
        <v>51110711</v>
      </c>
      <c r="D16" s="76">
        <f t="shared" si="0"/>
        <v>83370850</v>
      </c>
      <c r="E16" s="76">
        <f t="shared" si="0"/>
        <v>70037612</v>
      </c>
    </row>
    <row r="17" spans="1:5" x14ac:dyDescent="0.25">
      <c r="A17" s="1" t="s">
        <v>93</v>
      </c>
      <c r="B17" s="73">
        <f t="shared" si="0"/>
        <v>24666060</v>
      </c>
      <c r="C17" s="76">
        <f t="shared" si="0"/>
        <v>16992290</v>
      </c>
      <c r="D17" s="76">
        <f t="shared" si="0"/>
        <v>26303289</v>
      </c>
      <c r="E17" s="76">
        <f t="shared" si="0"/>
        <v>24883496</v>
      </c>
    </row>
    <row r="18" spans="1:5" x14ac:dyDescent="0.25">
      <c r="A18" s="1" t="s">
        <v>94</v>
      </c>
      <c r="B18" s="73">
        <f t="shared" si="0"/>
        <v>28260930</v>
      </c>
      <c r="C18" s="76">
        <f t="shared" si="0"/>
        <v>27576371</v>
      </c>
      <c r="D18" s="76">
        <f t="shared" si="0"/>
        <v>29642273</v>
      </c>
      <c r="E18" s="76">
        <f t="shared" si="0"/>
        <v>23529109</v>
      </c>
    </row>
    <row r="19" spans="1:5" x14ac:dyDescent="0.25">
      <c r="A19" s="1" t="s">
        <v>95</v>
      </c>
      <c r="B19" s="73">
        <f t="shared" si="0"/>
        <v>5362305</v>
      </c>
      <c r="C19" s="76">
        <f t="shared" si="0"/>
        <v>6048595</v>
      </c>
      <c r="D19" s="76">
        <f t="shared" si="0"/>
        <v>7519063</v>
      </c>
      <c r="E19" s="76">
        <f t="shared" si="0"/>
        <v>7759265</v>
      </c>
    </row>
    <row r="20" spans="1:5" x14ac:dyDescent="0.25">
      <c r="A20" s="1" t="s">
        <v>96</v>
      </c>
      <c r="B20" s="73">
        <f t="shared" si="0"/>
        <v>76080533</v>
      </c>
      <c r="C20" s="76">
        <f t="shared" si="0"/>
        <v>70541103</v>
      </c>
      <c r="D20" s="76">
        <f t="shared" si="0"/>
        <v>68673583</v>
      </c>
      <c r="E20" s="76">
        <f t="shared" si="0"/>
        <v>71255097</v>
      </c>
    </row>
    <row r="21" spans="1:5" x14ac:dyDescent="0.25">
      <c r="A21" s="1" t="s">
        <v>97</v>
      </c>
      <c r="B21" s="73">
        <f t="shared" si="0"/>
        <v>23669810</v>
      </c>
      <c r="C21" s="76">
        <f t="shared" si="0"/>
        <v>25657915</v>
      </c>
      <c r="D21" s="76">
        <f t="shared" si="0"/>
        <v>23452444</v>
      </c>
      <c r="E21" s="76">
        <f t="shared" si="0"/>
        <v>24101671</v>
      </c>
    </row>
    <row r="22" spans="1:5" x14ac:dyDescent="0.25">
      <c r="A22" s="1" t="s">
        <v>98</v>
      </c>
      <c r="B22" s="73">
        <f t="shared" si="0"/>
        <v>14588306</v>
      </c>
      <c r="C22" s="76">
        <f t="shared" si="0"/>
        <v>13385247</v>
      </c>
      <c r="D22" s="76">
        <f t="shared" si="0"/>
        <v>14222113</v>
      </c>
      <c r="E22" s="76">
        <f t="shared" si="0"/>
        <v>11711582</v>
      </c>
    </row>
    <row r="23" spans="1:5" x14ac:dyDescent="0.25">
      <c r="A23" s="1" t="s">
        <v>99</v>
      </c>
      <c r="B23" s="73">
        <f t="shared" si="0"/>
        <v>12633512</v>
      </c>
      <c r="C23" s="76">
        <f t="shared" si="0"/>
        <v>15411094</v>
      </c>
      <c r="D23" s="76">
        <f t="shared" si="0"/>
        <v>18784674</v>
      </c>
      <c r="E23" s="76">
        <f t="shared" si="0"/>
        <v>15916244</v>
      </c>
    </row>
    <row r="24" spans="1:5" x14ac:dyDescent="0.25">
      <c r="A24" s="1" t="s">
        <v>100</v>
      </c>
      <c r="B24" s="73">
        <f t="shared" si="0"/>
        <v>14393051</v>
      </c>
      <c r="C24" s="76">
        <f t="shared" si="0"/>
        <v>13693944</v>
      </c>
      <c r="D24" s="76">
        <f t="shared" si="0"/>
        <v>14600943</v>
      </c>
      <c r="E24" s="76">
        <f t="shared" si="0"/>
        <v>11201002</v>
      </c>
    </row>
    <row r="25" spans="1:5" x14ac:dyDescent="0.25">
      <c r="A25" s="1" t="s">
        <v>101</v>
      </c>
      <c r="B25" s="73">
        <f t="shared" si="0"/>
        <v>17675739</v>
      </c>
      <c r="C25" s="76">
        <f t="shared" si="0"/>
        <v>19453143</v>
      </c>
      <c r="D25" s="76">
        <f t="shared" si="0"/>
        <v>20303547</v>
      </c>
      <c r="E25" s="76">
        <f t="shared" si="0"/>
        <v>19679540</v>
      </c>
    </row>
    <row r="26" spans="1:5" x14ac:dyDescent="0.25">
      <c r="A26" s="1" t="s">
        <v>102</v>
      </c>
      <c r="B26" s="73">
        <f t="shared" si="0"/>
        <v>11030521</v>
      </c>
      <c r="C26" s="76">
        <f t="shared" si="0"/>
        <v>12708941</v>
      </c>
      <c r="D26" s="76">
        <f t="shared" si="0"/>
        <v>15687198</v>
      </c>
      <c r="E26" s="76">
        <f t="shared" si="0"/>
        <v>9069229</v>
      </c>
    </row>
    <row r="27" spans="1:5" x14ac:dyDescent="0.25">
      <c r="A27" s="1" t="s">
        <v>103</v>
      </c>
      <c r="B27" s="73">
        <f t="shared" si="0"/>
        <v>51531510</v>
      </c>
      <c r="C27" s="76">
        <f t="shared" si="0"/>
        <v>42323346</v>
      </c>
      <c r="D27" s="76">
        <f t="shared" si="0"/>
        <v>53136391</v>
      </c>
      <c r="E27" s="76">
        <f t="shared" si="0"/>
        <v>42408671</v>
      </c>
    </row>
    <row r="28" spans="1:5" x14ac:dyDescent="0.25">
      <c r="A28" s="1" t="s">
        <v>104</v>
      </c>
      <c r="B28" s="73">
        <f t="shared" si="0"/>
        <v>34693280</v>
      </c>
      <c r="C28" s="76">
        <f t="shared" si="0"/>
        <v>34640357</v>
      </c>
      <c r="D28" s="76">
        <f t="shared" si="0"/>
        <v>36557386</v>
      </c>
      <c r="E28" s="76">
        <f t="shared" si="0"/>
        <v>37800226</v>
      </c>
    </row>
    <row r="29" spans="1:5" x14ac:dyDescent="0.25">
      <c r="A29" s="1" t="s">
        <v>105</v>
      </c>
      <c r="B29" s="73">
        <f t="shared" si="0"/>
        <v>316292366</v>
      </c>
      <c r="C29" s="76">
        <f t="shared" si="0"/>
        <v>318326140</v>
      </c>
      <c r="D29" s="76">
        <f t="shared" si="0"/>
        <v>339103457</v>
      </c>
      <c r="E29" s="76">
        <f t="shared" si="0"/>
        <v>302039190</v>
      </c>
    </row>
    <row r="30" spans="1:5" x14ac:dyDescent="0.25">
      <c r="A30" s="1" t="s">
        <v>106</v>
      </c>
      <c r="B30" s="73">
        <f t="shared" si="0"/>
        <v>39775879</v>
      </c>
      <c r="C30" s="76">
        <f t="shared" si="0"/>
        <v>46944282</v>
      </c>
      <c r="D30" s="76">
        <f t="shared" si="0"/>
        <v>46340728</v>
      </c>
      <c r="E30" s="76">
        <f t="shared" si="0"/>
        <v>54632375</v>
      </c>
    </row>
    <row r="31" spans="1:5" x14ac:dyDescent="0.25">
      <c r="A31" s="1" t="s">
        <v>107</v>
      </c>
      <c r="B31" s="73">
        <f t="shared" si="0"/>
        <v>3296742</v>
      </c>
      <c r="C31" s="76">
        <f t="shared" si="0"/>
        <v>5222884</v>
      </c>
      <c r="D31" s="76">
        <f t="shared" si="0"/>
        <v>4571810</v>
      </c>
      <c r="E31" s="76">
        <f t="shared" si="0"/>
        <v>16345455</v>
      </c>
    </row>
    <row r="32" spans="1:5" x14ac:dyDescent="0.25">
      <c r="A32" s="1" t="s">
        <v>108</v>
      </c>
      <c r="B32" s="73">
        <f t="shared" si="0"/>
        <v>5812847</v>
      </c>
      <c r="C32" s="76">
        <f t="shared" si="0"/>
        <v>10369214</v>
      </c>
      <c r="D32" s="76">
        <f t="shared" si="0"/>
        <v>7317093</v>
      </c>
      <c r="E32" s="76">
        <f t="shared" si="0"/>
        <v>7821500</v>
      </c>
    </row>
    <row r="33" spans="1:5" x14ac:dyDescent="0.25">
      <c r="A33" s="1" t="s">
        <v>109</v>
      </c>
      <c r="B33" s="73">
        <f t="shared" si="0"/>
        <v>5316436</v>
      </c>
      <c r="C33" s="76">
        <f t="shared" si="0"/>
        <v>5471246</v>
      </c>
      <c r="D33" s="76">
        <f t="shared" si="0"/>
        <v>12517962</v>
      </c>
      <c r="E33" s="76">
        <f t="shared" si="0"/>
        <v>11415690</v>
      </c>
    </row>
    <row r="34" spans="1:5" x14ac:dyDescent="0.25">
      <c r="A34" s="1" t="s">
        <v>110</v>
      </c>
      <c r="B34" s="73">
        <f t="shared" si="0"/>
        <v>5024311</v>
      </c>
      <c r="C34" s="76">
        <f t="shared" si="0"/>
        <v>5092395</v>
      </c>
      <c r="D34" s="76">
        <f t="shared" si="0"/>
        <v>4167800</v>
      </c>
      <c r="E34" s="76">
        <f t="shared" si="0"/>
        <v>5031869</v>
      </c>
    </row>
    <row r="35" spans="1:5" x14ac:dyDescent="0.25">
      <c r="A35" s="1" t="s">
        <v>111</v>
      </c>
      <c r="B35" s="73">
        <f t="shared" si="0"/>
        <v>11291546</v>
      </c>
      <c r="C35" s="76">
        <f t="shared" si="0"/>
        <v>8833309</v>
      </c>
      <c r="D35" s="76">
        <f t="shared" si="0"/>
        <v>21841907</v>
      </c>
      <c r="E35" s="76">
        <f t="shared" si="0"/>
        <v>23767791</v>
      </c>
    </row>
    <row r="36" spans="1:5" x14ac:dyDescent="0.25">
      <c r="A36" s="1" t="s">
        <v>112</v>
      </c>
      <c r="B36" s="73">
        <f t="shared" si="0"/>
        <v>9888940</v>
      </c>
      <c r="C36" s="76">
        <f t="shared" si="0"/>
        <v>7456826</v>
      </c>
      <c r="D36" s="76">
        <f t="shared" si="0"/>
        <v>11041220</v>
      </c>
      <c r="E36" s="76">
        <f t="shared" si="0"/>
        <v>11234199</v>
      </c>
    </row>
    <row r="37" spans="1:5" x14ac:dyDescent="0.25">
      <c r="A37" s="1" t="s">
        <v>113</v>
      </c>
      <c r="B37" s="73">
        <f t="shared" si="0"/>
        <v>59376344</v>
      </c>
      <c r="C37" s="76">
        <f t="shared" si="0"/>
        <v>55662733</v>
      </c>
      <c r="D37" s="76">
        <f t="shared" si="0"/>
        <v>52428226</v>
      </c>
      <c r="E37" s="76">
        <f t="shared" si="0"/>
        <v>51531794</v>
      </c>
    </row>
    <row r="38" spans="1:5" x14ac:dyDescent="0.25">
      <c r="A38" s="1" t="s">
        <v>114</v>
      </c>
      <c r="B38" s="73">
        <f t="shared" si="0"/>
        <v>7795296</v>
      </c>
      <c r="C38" s="76">
        <f t="shared" si="0"/>
        <v>7805022</v>
      </c>
      <c r="D38" s="76">
        <f t="shared" si="0"/>
        <v>5073137</v>
      </c>
      <c r="E38" s="76">
        <f t="shared" si="0"/>
        <v>4952683</v>
      </c>
    </row>
    <row r="39" spans="1:5" x14ac:dyDescent="0.25">
      <c r="A39" s="1" t="s">
        <v>115</v>
      </c>
      <c r="B39" s="73">
        <f t="shared" si="0"/>
        <v>448499275</v>
      </c>
      <c r="C39" s="76">
        <f t="shared" si="0"/>
        <v>453874166</v>
      </c>
      <c r="D39" s="76">
        <f t="shared" si="0"/>
        <v>448489232</v>
      </c>
      <c r="E39" s="76">
        <f t="shared" si="0"/>
        <v>459788262</v>
      </c>
    </row>
    <row r="40" spans="1:5" x14ac:dyDescent="0.25">
      <c r="A40" s="1" t="s">
        <v>116</v>
      </c>
      <c r="B40" s="73">
        <f t="shared" si="0"/>
        <v>68860003</v>
      </c>
      <c r="C40" s="76">
        <f t="shared" si="0"/>
        <v>64536821</v>
      </c>
      <c r="D40" s="76">
        <f t="shared" si="0"/>
        <v>67481660</v>
      </c>
      <c r="E40" s="76">
        <f t="shared" si="0"/>
        <v>68194308</v>
      </c>
    </row>
    <row r="41" spans="1:5" x14ac:dyDescent="0.25">
      <c r="A41" s="1" t="s">
        <v>117</v>
      </c>
      <c r="B41" s="73">
        <f t="shared" si="0"/>
        <v>4205495</v>
      </c>
      <c r="C41" s="76">
        <f t="shared" si="0"/>
        <v>4060225</v>
      </c>
      <c r="D41" s="76">
        <f t="shared" si="0"/>
        <v>4444800</v>
      </c>
      <c r="E41" s="76">
        <f t="shared" si="0"/>
        <v>4352138</v>
      </c>
    </row>
    <row r="42" spans="1:5" x14ac:dyDescent="0.25">
      <c r="A42" s="1" t="s">
        <v>118</v>
      </c>
      <c r="B42" s="73">
        <f t="shared" si="0"/>
        <v>159320764</v>
      </c>
      <c r="C42" s="76">
        <f t="shared" si="0"/>
        <v>135178120</v>
      </c>
      <c r="D42" s="76">
        <f t="shared" si="0"/>
        <v>137385813</v>
      </c>
      <c r="E42" s="76">
        <f t="shared" si="0"/>
        <v>133603101</v>
      </c>
    </row>
    <row r="43" spans="1:5" x14ac:dyDescent="0.25">
      <c r="A43" s="1" t="s">
        <v>119</v>
      </c>
      <c r="B43" s="73">
        <f t="shared" si="0"/>
        <v>25426600</v>
      </c>
      <c r="C43" s="76">
        <f t="shared" si="0"/>
        <v>23184004</v>
      </c>
      <c r="D43" s="76">
        <f t="shared" si="0"/>
        <v>16686572</v>
      </c>
      <c r="E43" s="76">
        <f t="shared" si="0"/>
        <v>15002519</v>
      </c>
    </row>
    <row r="44" spans="1:5" x14ac:dyDescent="0.25">
      <c r="A44" s="1" t="s">
        <v>120</v>
      </c>
      <c r="B44" s="73">
        <f t="shared" si="0"/>
        <v>126708022</v>
      </c>
      <c r="C44" s="76">
        <f t="shared" si="0"/>
        <v>113444717</v>
      </c>
      <c r="D44" s="76">
        <f t="shared" si="0"/>
        <v>111239938</v>
      </c>
      <c r="E44" s="76">
        <f t="shared" si="0"/>
        <v>94280192</v>
      </c>
    </row>
    <row r="45" spans="1:5" x14ac:dyDescent="0.25">
      <c r="A45" s="1" t="s">
        <v>121</v>
      </c>
      <c r="B45" s="73">
        <f t="shared" si="0"/>
        <v>82782445</v>
      </c>
      <c r="C45" s="76">
        <f t="shared" si="0"/>
        <v>81436145</v>
      </c>
      <c r="D45" s="76">
        <f t="shared" si="0"/>
        <v>79850014</v>
      </c>
      <c r="E45" s="76">
        <f t="shared" si="0"/>
        <v>73820182</v>
      </c>
    </row>
    <row r="46" spans="1:5" x14ac:dyDescent="0.25">
      <c r="A46" s="1" t="s">
        <v>122</v>
      </c>
      <c r="B46" s="73">
        <f t="shared" si="0"/>
        <v>12597358</v>
      </c>
      <c r="C46" s="76">
        <f t="shared" si="0"/>
        <v>17059898</v>
      </c>
      <c r="D46" s="76">
        <f t="shared" si="0"/>
        <v>6780243</v>
      </c>
      <c r="E46" s="76">
        <f t="shared" si="0"/>
        <v>9810571</v>
      </c>
    </row>
    <row r="47" spans="1:5" x14ac:dyDescent="0.25">
      <c r="A47" s="1" t="s">
        <v>123</v>
      </c>
      <c r="B47" s="73">
        <f t="shared" si="0"/>
        <v>22416411</v>
      </c>
      <c r="C47" s="76">
        <f t="shared" si="0"/>
        <v>55259997</v>
      </c>
      <c r="D47" s="76">
        <f t="shared" si="0"/>
        <v>47864779</v>
      </c>
      <c r="E47" s="76">
        <f t="shared" si="0"/>
        <v>32298793</v>
      </c>
    </row>
    <row r="48" spans="1:5" x14ac:dyDescent="0.25">
      <c r="A48" s="1" t="s">
        <v>124</v>
      </c>
      <c r="B48" s="73">
        <f t="shared" si="0"/>
        <v>2927925</v>
      </c>
      <c r="C48" s="76">
        <f t="shared" si="0"/>
        <v>2892199</v>
      </c>
      <c r="D48" s="76">
        <f t="shared" si="0"/>
        <v>2581270</v>
      </c>
      <c r="E48" s="76">
        <f t="shared" si="0"/>
        <v>2015507</v>
      </c>
    </row>
    <row r="49" spans="1:5" x14ac:dyDescent="0.25">
      <c r="A49" s="1" t="s">
        <v>63</v>
      </c>
      <c r="B49" s="73">
        <f t="shared" si="0"/>
        <v>35825907</v>
      </c>
      <c r="C49" s="76">
        <f t="shared" si="0"/>
        <v>26534099</v>
      </c>
      <c r="D49" s="76">
        <f t="shared" si="0"/>
        <v>22303048</v>
      </c>
      <c r="E49" s="76">
        <f t="shared" si="0"/>
        <v>26241166</v>
      </c>
    </row>
    <row r="50" spans="1:5" x14ac:dyDescent="0.25">
      <c r="A50" s="1" t="s">
        <v>125</v>
      </c>
      <c r="B50" s="73">
        <f t="shared" si="0"/>
        <v>51415273</v>
      </c>
      <c r="C50" s="76">
        <f t="shared" si="0"/>
        <v>49604890</v>
      </c>
      <c r="D50" s="76">
        <f t="shared" si="0"/>
        <v>65851002</v>
      </c>
      <c r="E50" s="76">
        <f t="shared" si="0"/>
        <v>77212639</v>
      </c>
    </row>
    <row r="51" spans="1:5" x14ac:dyDescent="0.25">
      <c r="A51" s="1" t="s">
        <v>126</v>
      </c>
      <c r="B51" s="73">
        <f t="shared" si="0"/>
        <v>6072301</v>
      </c>
      <c r="C51" s="76">
        <f t="shared" si="0"/>
        <v>7638956</v>
      </c>
      <c r="D51" s="76">
        <f t="shared" si="0"/>
        <v>9362995</v>
      </c>
      <c r="E51" s="76">
        <f t="shared" si="0"/>
        <v>14302344</v>
      </c>
    </row>
    <row r="52" spans="1:5" x14ac:dyDescent="0.25">
      <c r="A52" s="1" t="s">
        <v>127</v>
      </c>
      <c r="B52" s="73">
        <f t="shared" si="0"/>
        <v>13661596</v>
      </c>
      <c r="C52" s="76">
        <f t="shared" si="0"/>
        <v>11055683</v>
      </c>
      <c r="D52" s="76">
        <f t="shared" si="0"/>
        <v>14219931</v>
      </c>
      <c r="E52" s="76">
        <f t="shared" si="0"/>
        <v>12669126</v>
      </c>
    </row>
    <row r="53" spans="1:5" x14ac:dyDescent="0.25">
      <c r="A53" s="1" t="s">
        <v>128</v>
      </c>
      <c r="B53" s="73">
        <f t="shared" si="0"/>
        <v>20689401</v>
      </c>
      <c r="C53" s="76">
        <f t="shared" si="0"/>
        <v>19232947</v>
      </c>
      <c r="D53" s="76">
        <f t="shared" si="0"/>
        <v>31386747</v>
      </c>
      <c r="E53" s="76">
        <f t="shared" si="0"/>
        <v>40268417</v>
      </c>
    </row>
    <row r="54" spans="1:5" x14ac:dyDescent="0.25">
      <c r="A54" s="1" t="s">
        <v>129</v>
      </c>
      <c r="B54" s="73">
        <f t="shared" si="0"/>
        <v>75899023</v>
      </c>
      <c r="C54" s="76">
        <f t="shared" si="0"/>
        <v>78531377</v>
      </c>
      <c r="D54" s="76">
        <f t="shared" si="0"/>
        <v>88021168</v>
      </c>
      <c r="E54" s="76">
        <f t="shared" si="0"/>
        <v>122470160</v>
      </c>
    </row>
    <row r="55" spans="1:5" x14ac:dyDescent="0.25">
      <c r="A55" s="1" t="s">
        <v>130</v>
      </c>
      <c r="B55" s="73">
        <f t="shared" si="0"/>
        <v>28704746</v>
      </c>
      <c r="C55" s="76">
        <f t="shared" si="0"/>
        <v>16024535</v>
      </c>
      <c r="D55" s="76">
        <f t="shared" si="0"/>
        <v>15009526</v>
      </c>
      <c r="E55" s="76">
        <f t="shared" si="0"/>
        <v>14328953</v>
      </c>
    </row>
    <row r="56" spans="1:5" x14ac:dyDescent="0.25">
      <c r="A56" s="1" t="s">
        <v>131</v>
      </c>
      <c r="B56" s="73">
        <f t="shared" si="0"/>
        <v>29941933</v>
      </c>
      <c r="C56" s="76">
        <f t="shared" si="0"/>
        <v>29417907</v>
      </c>
      <c r="D56" s="76">
        <f t="shared" si="0"/>
        <v>25934528</v>
      </c>
      <c r="E56" s="76">
        <f t="shared" si="0"/>
        <v>27898790</v>
      </c>
    </row>
    <row r="57" spans="1:5" x14ac:dyDescent="0.25">
      <c r="A57" s="1" t="s">
        <v>132</v>
      </c>
      <c r="B57" s="73">
        <f t="shared" si="0"/>
        <v>7068270</v>
      </c>
      <c r="C57" s="76">
        <f t="shared" si="0"/>
        <v>14184175</v>
      </c>
      <c r="D57" s="76">
        <f t="shared" si="0"/>
        <v>6834217</v>
      </c>
      <c r="E57" s="76">
        <f t="shared" si="0"/>
        <v>4629746</v>
      </c>
    </row>
    <row r="58" spans="1:5" x14ac:dyDescent="0.25">
      <c r="A58" s="67" t="s">
        <v>133</v>
      </c>
      <c r="B58" s="73">
        <f t="shared" si="0"/>
        <v>3194305072</v>
      </c>
      <c r="C58" s="76">
        <f t="shared" si="0"/>
        <v>3148422866</v>
      </c>
      <c r="D58" s="76">
        <f t="shared" si="0"/>
        <v>3304391266</v>
      </c>
      <c r="E58" s="76">
        <f t="shared" si="0"/>
        <v>3116933395</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16769519</v>
      </c>
      <c r="C66" s="74">
        <v>12514663</v>
      </c>
      <c r="D66" s="73">
        <v>30174061</v>
      </c>
      <c r="E66" s="73">
        <v>24144005</v>
      </c>
    </row>
    <row r="67" spans="1:5" x14ac:dyDescent="0.25">
      <c r="A67" s="1" t="s">
        <v>84</v>
      </c>
      <c r="B67" s="2">
        <v>4077790</v>
      </c>
      <c r="C67" s="74">
        <v>9203095</v>
      </c>
      <c r="D67" s="73">
        <v>5101584</v>
      </c>
      <c r="E67" s="73">
        <v>7165876</v>
      </c>
    </row>
    <row r="68" spans="1:5" x14ac:dyDescent="0.25">
      <c r="A68" s="1" t="s">
        <v>85</v>
      </c>
      <c r="B68" s="2">
        <v>46887952</v>
      </c>
      <c r="C68" s="74">
        <v>31756712</v>
      </c>
      <c r="D68" s="73">
        <v>65571103</v>
      </c>
      <c r="E68" s="73">
        <v>15503221</v>
      </c>
    </row>
    <row r="69" spans="1:5" x14ac:dyDescent="0.25">
      <c r="A69" s="1" t="s">
        <v>86</v>
      </c>
      <c r="B69" s="2">
        <v>15712636</v>
      </c>
      <c r="C69" s="74">
        <v>13851954</v>
      </c>
      <c r="D69" s="73">
        <v>11966994</v>
      </c>
      <c r="E69" s="73">
        <v>10794689</v>
      </c>
    </row>
    <row r="70" spans="1:5" x14ac:dyDescent="0.25">
      <c r="A70" s="1" t="s">
        <v>87</v>
      </c>
      <c r="B70" s="2">
        <v>559294573</v>
      </c>
      <c r="C70" s="74">
        <v>519096416</v>
      </c>
      <c r="D70" s="73">
        <v>440656102</v>
      </c>
      <c r="E70" s="73">
        <v>437910845</v>
      </c>
    </row>
    <row r="71" spans="1:5" x14ac:dyDescent="0.25">
      <c r="A71" s="1" t="s">
        <v>88</v>
      </c>
      <c r="B71" s="2">
        <v>41746780</v>
      </c>
      <c r="C71" s="74">
        <v>47770484</v>
      </c>
      <c r="D71" s="73">
        <v>39144764</v>
      </c>
      <c r="E71" s="73">
        <v>53219553</v>
      </c>
    </row>
    <row r="72" spans="1:5" x14ac:dyDescent="0.25">
      <c r="A72" s="1" t="s">
        <v>89</v>
      </c>
      <c r="B72" s="2">
        <v>56321907</v>
      </c>
      <c r="C72" s="74">
        <v>61498121</v>
      </c>
      <c r="D72" s="73">
        <v>64439682</v>
      </c>
      <c r="E72" s="73">
        <v>71242809</v>
      </c>
    </row>
    <row r="73" spans="1:5" x14ac:dyDescent="0.25">
      <c r="A73" s="1" t="s">
        <v>90</v>
      </c>
      <c r="B73" s="2">
        <v>8205002</v>
      </c>
      <c r="C73" s="74">
        <v>5396805</v>
      </c>
      <c r="D73" s="73">
        <v>5268212</v>
      </c>
      <c r="E73" s="73">
        <v>4408904</v>
      </c>
    </row>
    <row r="74" spans="1:5" x14ac:dyDescent="0.25">
      <c r="A74" s="1" t="s">
        <v>91</v>
      </c>
      <c r="B74" s="2">
        <v>9019838</v>
      </c>
      <c r="C74" s="74">
        <v>9887309</v>
      </c>
      <c r="D74" s="73">
        <v>9921514</v>
      </c>
      <c r="E74" s="73">
        <v>11123308</v>
      </c>
    </row>
    <row r="75" spans="1:5" x14ac:dyDescent="0.25">
      <c r="A75" s="1" t="s">
        <v>92</v>
      </c>
      <c r="B75" s="2">
        <v>62764884</v>
      </c>
      <c r="C75" s="74">
        <v>35619143</v>
      </c>
      <c r="D75" s="73">
        <v>42014235</v>
      </c>
      <c r="E75" s="73">
        <v>44383729</v>
      </c>
    </row>
    <row r="76" spans="1:5" x14ac:dyDescent="0.25">
      <c r="A76" s="1" t="s">
        <v>93</v>
      </c>
      <c r="B76" s="2">
        <v>24431286</v>
      </c>
      <c r="C76" s="74">
        <v>16753432</v>
      </c>
      <c r="D76" s="73">
        <v>20505785</v>
      </c>
      <c r="E76" s="73">
        <v>17801609</v>
      </c>
    </row>
    <row r="77" spans="1:5" x14ac:dyDescent="0.25">
      <c r="A77" s="1" t="s">
        <v>94</v>
      </c>
      <c r="B77" s="2">
        <v>13266171</v>
      </c>
      <c r="C77" s="74">
        <v>13927006</v>
      </c>
      <c r="D77" s="73">
        <v>12772117</v>
      </c>
      <c r="E77" s="73">
        <v>11971328</v>
      </c>
    </row>
    <row r="78" spans="1:5" x14ac:dyDescent="0.25">
      <c r="A78" s="1" t="s">
        <v>95</v>
      </c>
      <c r="B78" s="2">
        <v>3775705</v>
      </c>
      <c r="C78" s="74">
        <v>4509773</v>
      </c>
      <c r="D78" s="73">
        <v>5729394</v>
      </c>
      <c r="E78" s="73">
        <v>5693678</v>
      </c>
    </row>
    <row r="79" spans="1:5" x14ac:dyDescent="0.25">
      <c r="A79" s="1" t="s">
        <v>96</v>
      </c>
      <c r="B79" s="2">
        <v>75234952</v>
      </c>
      <c r="C79" s="74">
        <v>69781370</v>
      </c>
      <c r="D79" s="73">
        <v>68003036</v>
      </c>
      <c r="E79" s="73">
        <v>70108925</v>
      </c>
    </row>
    <row r="80" spans="1:5" x14ac:dyDescent="0.25">
      <c r="A80" s="1" t="s">
        <v>97</v>
      </c>
      <c r="B80" s="2">
        <v>23669810</v>
      </c>
      <c r="C80" s="74">
        <v>25657915</v>
      </c>
      <c r="D80" s="73">
        <v>23452444</v>
      </c>
      <c r="E80" s="73">
        <v>24101671</v>
      </c>
    </row>
    <row r="81" spans="1:5" x14ac:dyDescent="0.25">
      <c r="A81" s="1" t="s">
        <v>98</v>
      </c>
      <c r="B81" s="2">
        <v>7976958</v>
      </c>
      <c r="C81" s="74">
        <v>8489311</v>
      </c>
      <c r="D81" s="73">
        <v>9595437</v>
      </c>
      <c r="E81" s="73">
        <v>6944879</v>
      </c>
    </row>
    <row r="82" spans="1:5" x14ac:dyDescent="0.25">
      <c r="A82" s="1" t="s">
        <v>99</v>
      </c>
      <c r="B82" s="2">
        <v>12633512</v>
      </c>
      <c r="C82" s="74">
        <v>15411094</v>
      </c>
      <c r="D82" s="73">
        <v>18784674</v>
      </c>
      <c r="E82" s="73">
        <v>15916244</v>
      </c>
    </row>
    <row r="83" spans="1:5" x14ac:dyDescent="0.25">
      <c r="A83" s="1" t="s">
        <v>100</v>
      </c>
      <c r="B83" s="2">
        <v>13222792</v>
      </c>
      <c r="C83" s="74">
        <v>11630996</v>
      </c>
      <c r="D83" s="73">
        <v>14159521</v>
      </c>
      <c r="E83" s="73">
        <v>10983214</v>
      </c>
    </row>
    <row r="84" spans="1:5" x14ac:dyDescent="0.25">
      <c r="A84" s="1" t="s">
        <v>101</v>
      </c>
      <c r="B84" s="2">
        <v>17675739</v>
      </c>
      <c r="C84" s="74">
        <v>19453143</v>
      </c>
      <c r="D84" s="73">
        <v>20303547</v>
      </c>
      <c r="E84" s="73">
        <v>19679540</v>
      </c>
    </row>
    <row r="85" spans="1:5" x14ac:dyDescent="0.25">
      <c r="A85" s="1" t="s">
        <v>102</v>
      </c>
      <c r="B85" s="2">
        <v>9517013</v>
      </c>
      <c r="C85" s="74">
        <v>10045753</v>
      </c>
      <c r="D85" s="73">
        <v>15404563</v>
      </c>
      <c r="E85" s="73">
        <v>7441395</v>
      </c>
    </row>
    <row r="86" spans="1:5" x14ac:dyDescent="0.25">
      <c r="A86" s="1" t="s">
        <v>103</v>
      </c>
      <c r="B86" s="2">
        <v>50959192</v>
      </c>
      <c r="C86" s="74">
        <v>40296499</v>
      </c>
      <c r="D86" s="73">
        <v>47167695</v>
      </c>
      <c r="E86" s="73">
        <v>40349392</v>
      </c>
    </row>
    <row r="87" spans="1:5" x14ac:dyDescent="0.25">
      <c r="A87" s="1" t="s">
        <v>104</v>
      </c>
      <c r="B87" s="2">
        <v>0</v>
      </c>
      <c r="C87" s="74">
        <v>0</v>
      </c>
      <c r="D87" s="73">
        <v>0</v>
      </c>
      <c r="E87" s="73">
        <v>0</v>
      </c>
    </row>
    <row r="88" spans="1:5" x14ac:dyDescent="0.25">
      <c r="A88" s="1" t="s">
        <v>105</v>
      </c>
      <c r="B88" s="2">
        <v>232471440</v>
      </c>
      <c r="C88" s="74">
        <v>250754019</v>
      </c>
      <c r="D88" s="73">
        <v>272449991</v>
      </c>
      <c r="E88" s="73">
        <v>301085562</v>
      </c>
    </row>
    <row r="89" spans="1:5" x14ac:dyDescent="0.25">
      <c r="A89" s="1" t="s">
        <v>106</v>
      </c>
      <c r="B89" s="2">
        <v>23360512</v>
      </c>
      <c r="C89" s="74">
        <v>29319965</v>
      </c>
      <c r="D89" s="73">
        <v>28598495</v>
      </c>
      <c r="E89" s="73">
        <v>34621105</v>
      </c>
    </row>
    <row r="90" spans="1:5" x14ac:dyDescent="0.25">
      <c r="A90" s="1" t="s">
        <v>107</v>
      </c>
      <c r="B90" s="2">
        <v>3011474</v>
      </c>
      <c r="C90" s="74">
        <v>5004825</v>
      </c>
      <c r="D90" s="73">
        <v>4472805</v>
      </c>
      <c r="E90" s="73">
        <v>16237008</v>
      </c>
    </row>
    <row r="91" spans="1:5" x14ac:dyDescent="0.25">
      <c r="A91" s="1" t="s">
        <v>108</v>
      </c>
      <c r="B91" s="2">
        <v>1545765</v>
      </c>
      <c r="C91" s="74">
        <v>1812812</v>
      </c>
      <c r="D91" s="73">
        <v>1461069</v>
      </c>
      <c r="E91" s="73">
        <v>0</v>
      </c>
    </row>
    <row r="92" spans="1:5" x14ac:dyDescent="0.25">
      <c r="A92" s="1" t="s">
        <v>109</v>
      </c>
      <c r="B92" s="2">
        <v>3964530</v>
      </c>
      <c r="C92" s="74">
        <v>3835772</v>
      </c>
      <c r="D92" s="73">
        <v>8344596</v>
      </c>
      <c r="E92" s="73">
        <v>4639452</v>
      </c>
    </row>
    <row r="93" spans="1:5" x14ac:dyDescent="0.25">
      <c r="A93" s="1" t="s">
        <v>110</v>
      </c>
      <c r="B93" s="2">
        <v>5024311</v>
      </c>
      <c r="C93" s="74">
        <v>5092395</v>
      </c>
      <c r="D93" s="73">
        <v>4167800</v>
      </c>
      <c r="E93" s="73">
        <v>5031869</v>
      </c>
    </row>
    <row r="94" spans="1:5" x14ac:dyDescent="0.25">
      <c r="A94" s="1" t="s">
        <v>111</v>
      </c>
      <c r="B94" s="2">
        <v>4877400</v>
      </c>
      <c r="C94" s="74">
        <v>8833309</v>
      </c>
      <c r="D94" s="73">
        <v>21141907</v>
      </c>
      <c r="E94" s="73">
        <v>21786625</v>
      </c>
    </row>
    <row r="95" spans="1:5" x14ac:dyDescent="0.25">
      <c r="A95" s="1" t="s">
        <v>112</v>
      </c>
      <c r="B95" s="2">
        <v>2768393</v>
      </c>
      <c r="C95" s="74">
        <v>1038641</v>
      </c>
      <c r="D95" s="73">
        <v>4972851</v>
      </c>
      <c r="E95" s="73">
        <v>3180858</v>
      </c>
    </row>
    <row r="96" spans="1:5" x14ac:dyDescent="0.25">
      <c r="A96" s="1" t="s">
        <v>113</v>
      </c>
      <c r="B96" s="2">
        <v>39778262</v>
      </c>
      <c r="C96" s="74">
        <v>36223317</v>
      </c>
      <c r="D96" s="73">
        <v>33379584</v>
      </c>
      <c r="E96" s="73">
        <v>33396413</v>
      </c>
    </row>
    <row r="97" spans="1:5" x14ac:dyDescent="0.25">
      <c r="A97" s="1" t="s">
        <v>114</v>
      </c>
      <c r="B97" s="2">
        <v>7795296</v>
      </c>
      <c r="C97" s="74">
        <v>7805022</v>
      </c>
      <c r="D97" s="73">
        <v>5073137</v>
      </c>
      <c r="E97" s="73">
        <v>4952683</v>
      </c>
    </row>
    <row r="98" spans="1:5" x14ac:dyDescent="0.25">
      <c r="A98" s="1" t="s">
        <v>115</v>
      </c>
      <c r="B98" s="2">
        <v>240414893</v>
      </c>
      <c r="C98" s="74">
        <v>257912744</v>
      </c>
      <c r="D98" s="73">
        <v>270215093</v>
      </c>
      <c r="E98" s="73">
        <v>307927971</v>
      </c>
    </row>
    <row r="99" spans="1:5" x14ac:dyDescent="0.25">
      <c r="A99" s="1" t="s">
        <v>116</v>
      </c>
      <c r="B99" s="2">
        <v>21456082</v>
      </c>
      <c r="C99" s="74">
        <v>20043459</v>
      </c>
      <c r="D99" s="73">
        <v>22523207</v>
      </c>
      <c r="E99" s="73">
        <v>23053317</v>
      </c>
    </row>
    <row r="100" spans="1:5" x14ac:dyDescent="0.25">
      <c r="A100" s="1" t="s">
        <v>117</v>
      </c>
      <c r="B100" s="2">
        <v>4205495</v>
      </c>
      <c r="C100" s="74">
        <v>4060225</v>
      </c>
      <c r="D100" s="73">
        <v>4444800</v>
      </c>
      <c r="E100" s="73">
        <v>4352138</v>
      </c>
    </row>
    <row r="101" spans="1:5" x14ac:dyDescent="0.25">
      <c r="A101" s="1" t="s">
        <v>118</v>
      </c>
      <c r="B101" s="2">
        <v>105974203</v>
      </c>
      <c r="C101" s="74">
        <v>88868657</v>
      </c>
      <c r="D101" s="73">
        <v>93062537</v>
      </c>
      <c r="E101" s="73">
        <v>88579013</v>
      </c>
    </row>
    <row r="102" spans="1:5" x14ac:dyDescent="0.25">
      <c r="A102" s="1" t="s">
        <v>119</v>
      </c>
      <c r="B102" s="2">
        <v>12002805</v>
      </c>
      <c r="C102" s="74">
        <v>10901033</v>
      </c>
      <c r="D102" s="73">
        <v>4016862</v>
      </c>
      <c r="E102" s="73">
        <v>2871712</v>
      </c>
    </row>
    <row r="103" spans="1:5" x14ac:dyDescent="0.25">
      <c r="A103" s="1" t="s">
        <v>120</v>
      </c>
      <c r="B103" s="2">
        <v>72204716</v>
      </c>
      <c r="C103" s="74">
        <v>64072184</v>
      </c>
      <c r="D103" s="73">
        <v>87355714</v>
      </c>
      <c r="E103" s="73">
        <v>79560233</v>
      </c>
    </row>
    <row r="104" spans="1:5" x14ac:dyDescent="0.25">
      <c r="A104" s="1" t="s">
        <v>121</v>
      </c>
      <c r="B104" s="2">
        <v>53010041</v>
      </c>
      <c r="C104" s="74">
        <v>57331271</v>
      </c>
      <c r="D104" s="73">
        <v>37104246</v>
      </c>
      <c r="E104" s="73">
        <v>51380442</v>
      </c>
    </row>
    <row r="105" spans="1:5" x14ac:dyDescent="0.25">
      <c r="A105" s="1" t="s">
        <v>122</v>
      </c>
      <c r="B105" s="2">
        <v>10118083</v>
      </c>
      <c r="C105" s="74">
        <v>15964413</v>
      </c>
      <c r="D105" s="73">
        <v>5145967</v>
      </c>
      <c r="E105" s="73">
        <v>8869232</v>
      </c>
    </row>
    <row r="106" spans="1:5" x14ac:dyDescent="0.25">
      <c r="A106" s="1" t="s">
        <v>123</v>
      </c>
      <c r="B106" s="2">
        <v>19077197</v>
      </c>
      <c r="C106" s="74">
        <v>51422001</v>
      </c>
      <c r="D106" s="73">
        <v>44635037</v>
      </c>
      <c r="E106" s="73">
        <v>29748772</v>
      </c>
    </row>
    <row r="107" spans="1:5" x14ac:dyDescent="0.25">
      <c r="A107" s="1" t="s">
        <v>124</v>
      </c>
      <c r="B107" s="2">
        <v>2057459</v>
      </c>
      <c r="C107" s="74">
        <v>1983296</v>
      </c>
      <c r="D107" s="73">
        <v>1784814</v>
      </c>
      <c r="E107" s="73">
        <v>1279397</v>
      </c>
    </row>
    <row r="108" spans="1:5" x14ac:dyDescent="0.25">
      <c r="A108" s="1" t="s">
        <v>63</v>
      </c>
      <c r="B108" s="2">
        <v>16521758</v>
      </c>
      <c r="C108" s="74">
        <v>12789360</v>
      </c>
      <c r="D108" s="73">
        <v>8298610</v>
      </c>
      <c r="E108" s="73">
        <v>20939649</v>
      </c>
    </row>
    <row r="109" spans="1:5" x14ac:dyDescent="0.25">
      <c r="A109" s="1" t="s">
        <v>125</v>
      </c>
      <c r="B109" s="2">
        <v>51042558</v>
      </c>
      <c r="C109" s="74">
        <v>48741192</v>
      </c>
      <c r="D109" s="73">
        <v>64888745</v>
      </c>
      <c r="E109" s="73">
        <v>76405629</v>
      </c>
    </row>
    <row r="110" spans="1:5" x14ac:dyDescent="0.25">
      <c r="A110" s="1" t="s">
        <v>126</v>
      </c>
      <c r="B110" s="2">
        <v>5366010</v>
      </c>
      <c r="C110" s="74">
        <v>6635003</v>
      </c>
      <c r="D110" s="73">
        <v>9362995</v>
      </c>
      <c r="E110" s="73">
        <v>10722270</v>
      </c>
    </row>
    <row r="111" spans="1:5" x14ac:dyDescent="0.25">
      <c r="A111" s="1" t="s">
        <v>127</v>
      </c>
      <c r="B111" s="2">
        <v>7213436</v>
      </c>
      <c r="C111" s="74">
        <v>6170326</v>
      </c>
      <c r="D111" s="73">
        <v>6142861</v>
      </c>
      <c r="E111" s="73">
        <v>5671434</v>
      </c>
    </row>
    <row r="112" spans="1:5" x14ac:dyDescent="0.25">
      <c r="A112" s="1" t="s">
        <v>128</v>
      </c>
      <c r="B112" s="2">
        <v>7715831</v>
      </c>
      <c r="C112" s="74">
        <v>8168656</v>
      </c>
      <c r="D112" s="73">
        <v>12764997</v>
      </c>
      <c r="E112" s="73">
        <v>18026355</v>
      </c>
    </row>
    <row r="113" spans="1:5" x14ac:dyDescent="0.25">
      <c r="A113" s="1" t="s">
        <v>129</v>
      </c>
      <c r="B113" s="2">
        <v>50785823</v>
      </c>
      <c r="C113" s="74">
        <v>36878636</v>
      </c>
      <c r="D113" s="73">
        <v>42092710</v>
      </c>
      <c r="E113" s="73">
        <v>59455405</v>
      </c>
    </row>
    <row r="114" spans="1:5" x14ac:dyDescent="0.25">
      <c r="A114" s="1" t="s">
        <v>130</v>
      </c>
      <c r="B114" s="2">
        <v>23537782</v>
      </c>
      <c r="C114" s="74">
        <v>10857571</v>
      </c>
      <c r="D114" s="73">
        <v>9842562</v>
      </c>
      <c r="E114" s="73">
        <v>9161989</v>
      </c>
    </row>
    <row r="115" spans="1:5" x14ac:dyDescent="0.25">
      <c r="A115" s="1" t="s">
        <v>131</v>
      </c>
      <c r="B115" s="2">
        <v>13943367</v>
      </c>
      <c r="C115" s="74">
        <v>14865792</v>
      </c>
      <c r="D115" s="73">
        <v>9767694</v>
      </c>
      <c r="E115" s="73">
        <v>12115818</v>
      </c>
    </row>
    <row r="116" spans="1:5" x14ac:dyDescent="0.25">
      <c r="A116" s="1" t="s">
        <v>132</v>
      </c>
      <c r="B116" s="2">
        <v>5209270</v>
      </c>
      <c r="C116" s="74">
        <v>12682363</v>
      </c>
      <c r="D116" s="73">
        <v>3470437</v>
      </c>
      <c r="E116" s="73">
        <v>3180185</v>
      </c>
    </row>
    <row r="117" spans="1:5" x14ac:dyDescent="0.25">
      <c r="A117" s="67" t="s">
        <v>133</v>
      </c>
      <c r="B117" s="2">
        <v>2119618203</v>
      </c>
      <c r="C117" s="74">
        <v>2062619253</v>
      </c>
      <c r="D117" s="73">
        <f>SUM(D66:D116)</f>
        <v>2091118587</v>
      </c>
      <c r="E117" s="73">
        <v>2149121350</v>
      </c>
    </row>
    <row r="118" spans="1:5" x14ac:dyDescent="0.25">
      <c r="A118" s="68"/>
    </row>
    <row r="119" spans="1:5" x14ac:dyDescent="0.25">
      <c r="A119" s="73"/>
    </row>
    <row r="120" spans="1:5" x14ac:dyDescent="0.25">
      <c r="A120" s="73"/>
      <c r="E120" s="88"/>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2">
        <v>13310690</v>
      </c>
      <c r="C125" s="74">
        <v>11761430</v>
      </c>
      <c r="D125" s="74">
        <v>13932357</v>
      </c>
      <c r="E125" s="74">
        <v>8614315</v>
      </c>
    </row>
    <row r="126" spans="1:5" x14ac:dyDescent="0.25">
      <c r="A126" s="1" t="s">
        <v>84</v>
      </c>
      <c r="B126" s="2">
        <v>2643147</v>
      </c>
      <c r="C126" s="74">
        <v>1485905</v>
      </c>
      <c r="D126" s="74">
        <v>641189</v>
      </c>
      <c r="E126" s="74">
        <v>1190197</v>
      </c>
    </row>
    <row r="127" spans="1:5" x14ac:dyDescent="0.25">
      <c r="A127" s="1" t="s">
        <v>85</v>
      </c>
      <c r="B127" s="2">
        <v>33481049</v>
      </c>
      <c r="C127" s="74">
        <v>24413874</v>
      </c>
      <c r="D127" s="74">
        <v>63290404</v>
      </c>
      <c r="E127" s="74">
        <v>4608698</v>
      </c>
    </row>
    <row r="128" spans="1:5" x14ac:dyDescent="0.25">
      <c r="A128" s="1" t="s">
        <v>86</v>
      </c>
      <c r="B128" s="2">
        <v>0</v>
      </c>
      <c r="C128" s="74">
        <v>2135886</v>
      </c>
      <c r="D128" s="74">
        <v>5897583</v>
      </c>
      <c r="E128" s="74">
        <v>2454574</v>
      </c>
    </row>
    <row r="129" spans="1:5" x14ac:dyDescent="0.25">
      <c r="A129" s="1" t="s">
        <v>87</v>
      </c>
      <c r="B129" s="2">
        <v>252294510</v>
      </c>
      <c r="C129" s="74">
        <v>323359400</v>
      </c>
      <c r="D129" s="74">
        <v>370332158</v>
      </c>
      <c r="E129" s="74">
        <v>327807291</v>
      </c>
    </row>
    <row r="130" spans="1:5" x14ac:dyDescent="0.25">
      <c r="A130" s="1" t="s">
        <v>88</v>
      </c>
      <c r="B130" s="2">
        <v>9897452</v>
      </c>
      <c r="C130" s="74">
        <v>7574912</v>
      </c>
      <c r="D130" s="74">
        <v>11181292</v>
      </c>
      <c r="E130" s="74">
        <v>7717676</v>
      </c>
    </row>
    <row r="131" spans="1:5" x14ac:dyDescent="0.25">
      <c r="A131" s="1" t="s">
        <v>89</v>
      </c>
      <c r="B131" s="2">
        <v>31955564</v>
      </c>
      <c r="C131" s="74">
        <v>32435992</v>
      </c>
      <c r="D131" s="74">
        <v>33860267</v>
      </c>
      <c r="E131" s="74">
        <v>22330146</v>
      </c>
    </row>
    <row r="132" spans="1:5" x14ac:dyDescent="0.25">
      <c r="A132" s="1" t="s">
        <v>90</v>
      </c>
      <c r="B132" s="2">
        <v>9811184</v>
      </c>
      <c r="C132" s="74">
        <v>10401939</v>
      </c>
      <c r="D132" s="74">
        <v>14627423</v>
      </c>
      <c r="E132" s="74">
        <v>15385084</v>
      </c>
    </row>
    <row r="133" spans="1:5" x14ac:dyDescent="0.25">
      <c r="A133" s="1" t="s">
        <v>91</v>
      </c>
      <c r="B133" s="2">
        <v>0</v>
      </c>
      <c r="C133" s="74">
        <v>0</v>
      </c>
      <c r="D133" s="74">
        <v>0</v>
      </c>
      <c r="E133" s="74">
        <v>0</v>
      </c>
    </row>
    <row r="134" spans="1:5" x14ac:dyDescent="0.25">
      <c r="A134" s="1" t="s">
        <v>92</v>
      </c>
      <c r="B134" s="2">
        <v>18631583</v>
      </c>
      <c r="C134" s="74">
        <v>15491568</v>
      </c>
      <c r="D134" s="74">
        <v>41356615</v>
      </c>
      <c r="E134" s="74">
        <v>25653883</v>
      </c>
    </row>
    <row r="135" spans="1:5" x14ac:dyDescent="0.25">
      <c r="A135" s="1" t="s">
        <v>93</v>
      </c>
      <c r="B135" s="2">
        <v>234774</v>
      </c>
      <c r="C135" s="74">
        <v>238858</v>
      </c>
      <c r="D135" s="74">
        <v>5797504</v>
      </c>
      <c r="E135" s="74">
        <v>7081887</v>
      </c>
    </row>
    <row r="136" spans="1:5" x14ac:dyDescent="0.25">
      <c r="A136" s="1" t="s">
        <v>94</v>
      </c>
      <c r="B136" s="2">
        <v>14994759</v>
      </c>
      <c r="C136" s="74">
        <v>13649365</v>
      </c>
      <c r="D136" s="74">
        <v>16870156</v>
      </c>
      <c r="E136" s="74">
        <v>11557781</v>
      </c>
    </row>
    <row r="137" spans="1:5" x14ac:dyDescent="0.25">
      <c r="A137" s="1" t="s">
        <v>95</v>
      </c>
      <c r="B137" s="2">
        <v>1586600</v>
      </c>
      <c r="C137" s="74">
        <v>1538822</v>
      </c>
      <c r="D137" s="74">
        <v>1789669</v>
      </c>
      <c r="E137" s="74">
        <v>2065587</v>
      </c>
    </row>
    <row r="138" spans="1:5" x14ac:dyDescent="0.25">
      <c r="A138" s="1" t="s">
        <v>96</v>
      </c>
      <c r="B138" s="2">
        <v>845581</v>
      </c>
      <c r="C138" s="74">
        <v>759733</v>
      </c>
      <c r="D138" s="74">
        <v>670547</v>
      </c>
      <c r="E138" s="74">
        <v>1146172</v>
      </c>
    </row>
    <row r="139" spans="1:5" x14ac:dyDescent="0.25">
      <c r="A139" s="1" t="s">
        <v>97</v>
      </c>
      <c r="B139" s="2">
        <v>0</v>
      </c>
      <c r="C139" s="74">
        <v>0</v>
      </c>
      <c r="D139" s="74">
        <v>0</v>
      </c>
      <c r="E139" s="74">
        <v>0</v>
      </c>
    </row>
    <row r="140" spans="1:5" x14ac:dyDescent="0.25">
      <c r="A140" s="1" t="s">
        <v>98</v>
      </c>
      <c r="B140" s="2">
        <v>6611348</v>
      </c>
      <c r="C140" s="74">
        <v>4895936</v>
      </c>
      <c r="D140" s="74">
        <v>4626676</v>
      </c>
      <c r="E140" s="74">
        <v>4766703</v>
      </c>
    </row>
    <row r="141" spans="1:5" x14ac:dyDescent="0.25">
      <c r="A141" s="1" t="s">
        <v>99</v>
      </c>
      <c r="B141" s="2">
        <v>0</v>
      </c>
      <c r="C141" s="74">
        <v>0</v>
      </c>
      <c r="D141" s="74">
        <v>0</v>
      </c>
      <c r="E141" s="74">
        <v>0</v>
      </c>
    </row>
    <row r="142" spans="1:5" x14ac:dyDescent="0.25">
      <c r="A142" s="1" t="s">
        <v>100</v>
      </c>
      <c r="B142" s="2">
        <v>1170259</v>
      </c>
      <c r="C142" s="74">
        <v>2062948</v>
      </c>
      <c r="D142" s="74">
        <v>441422</v>
      </c>
      <c r="E142" s="74">
        <v>217788</v>
      </c>
    </row>
    <row r="143" spans="1:5" x14ac:dyDescent="0.25">
      <c r="A143" s="1" t="s">
        <v>101</v>
      </c>
      <c r="B143" s="2">
        <v>0</v>
      </c>
      <c r="C143" s="74">
        <v>0</v>
      </c>
      <c r="D143" s="74">
        <v>0</v>
      </c>
      <c r="E143" s="74">
        <v>0</v>
      </c>
    </row>
    <row r="144" spans="1:5" x14ac:dyDescent="0.25">
      <c r="A144" s="1" t="s">
        <v>102</v>
      </c>
      <c r="B144" s="2">
        <v>1513508</v>
      </c>
      <c r="C144" s="74">
        <v>2663188</v>
      </c>
      <c r="D144" s="74">
        <v>282635</v>
      </c>
      <c r="E144" s="74">
        <v>1627834</v>
      </c>
    </row>
    <row r="145" spans="1:5" x14ac:dyDescent="0.25">
      <c r="A145" s="1" t="s">
        <v>103</v>
      </c>
      <c r="B145" s="2">
        <v>572318</v>
      </c>
      <c r="C145" s="74">
        <v>2026847</v>
      </c>
      <c r="D145" s="74">
        <v>5968696</v>
      </c>
      <c r="E145" s="74">
        <v>2059279</v>
      </c>
    </row>
    <row r="146" spans="1:5" x14ac:dyDescent="0.25">
      <c r="A146" s="1" t="s">
        <v>104</v>
      </c>
      <c r="B146" s="2">
        <v>34693280</v>
      </c>
      <c r="C146" s="74">
        <v>34640357</v>
      </c>
      <c r="D146" s="74">
        <v>36557386</v>
      </c>
      <c r="E146" s="74">
        <v>37800226</v>
      </c>
    </row>
    <row r="147" spans="1:5" x14ac:dyDescent="0.25">
      <c r="A147" s="1" t="s">
        <v>105</v>
      </c>
      <c r="B147" s="2">
        <v>83820926</v>
      </c>
      <c r="C147" s="74">
        <v>67572121</v>
      </c>
      <c r="D147" s="74">
        <v>66653466</v>
      </c>
      <c r="E147" s="74">
        <v>953628</v>
      </c>
    </row>
    <row r="148" spans="1:5" x14ac:dyDescent="0.25">
      <c r="A148" s="1" t="s">
        <v>106</v>
      </c>
      <c r="B148" s="2">
        <v>16415367</v>
      </c>
      <c r="C148" s="74">
        <v>17624317</v>
      </c>
      <c r="D148" s="74">
        <v>17742233</v>
      </c>
      <c r="E148" s="74">
        <v>20011270</v>
      </c>
    </row>
    <row r="149" spans="1:5" x14ac:dyDescent="0.25">
      <c r="A149" s="1" t="s">
        <v>107</v>
      </c>
      <c r="B149" s="2">
        <v>285268</v>
      </c>
      <c r="C149" s="74">
        <v>218059</v>
      </c>
      <c r="D149" s="74">
        <v>99005</v>
      </c>
      <c r="E149" s="74">
        <v>108447</v>
      </c>
    </row>
    <row r="150" spans="1:5" x14ac:dyDescent="0.25">
      <c r="A150" s="1" t="s">
        <v>108</v>
      </c>
      <c r="B150" s="2">
        <v>4267082</v>
      </c>
      <c r="C150" s="74">
        <v>8556402</v>
      </c>
      <c r="D150" s="74">
        <v>5856024</v>
      </c>
      <c r="E150" s="74">
        <v>7821500</v>
      </c>
    </row>
    <row r="151" spans="1:5" x14ac:dyDescent="0.25">
      <c r="A151" s="1" t="s">
        <v>109</v>
      </c>
      <c r="B151" s="2">
        <v>1351906</v>
      </c>
      <c r="C151" s="74">
        <v>1635474</v>
      </c>
      <c r="D151" s="74">
        <v>4173366</v>
      </c>
      <c r="E151" s="74">
        <v>6776238</v>
      </c>
    </row>
    <row r="152" spans="1:5" x14ac:dyDescent="0.25">
      <c r="A152" s="1" t="s">
        <v>110</v>
      </c>
      <c r="B152" s="2">
        <v>0</v>
      </c>
      <c r="C152" s="74">
        <v>0</v>
      </c>
      <c r="D152" s="74">
        <v>0</v>
      </c>
      <c r="E152" s="74">
        <v>0</v>
      </c>
    </row>
    <row r="153" spans="1:5" x14ac:dyDescent="0.25">
      <c r="A153" s="1" t="s">
        <v>111</v>
      </c>
      <c r="B153" s="2">
        <v>6414146</v>
      </c>
      <c r="C153" s="74">
        <v>0</v>
      </c>
      <c r="D153" s="74">
        <v>700000</v>
      </c>
      <c r="E153" s="74">
        <v>1981166</v>
      </c>
    </row>
    <row r="154" spans="1:5" x14ac:dyDescent="0.25">
      <c r="A154" s="1" t="s">
        <v>112</v>
      </c>
      <c r="B154" s="2">
        <v>7120547</v>
      </c>
      <c r="C154" s="74">
        <v>6418185</v>
      </c>
      <c r="D154" s="74">
        <v>6068369</v>
      </c>
      <c r="E154" s="74">
        <v>8053341</v>
      </c>
    </row>
    <row r="155" spans="1:5" x14ac:dyDescent="0.25">
      <c r="A155" s="1" t="s">
        <v>113</v>
      </c>
      <c r="B155" s="2">
        <v>19598082</v>
      </c>
      <c r="C155" s="74">
        <v>19439416</v>
      </c>
      <c r="D155" s="74">
        <v>19048642</v>
      </c>
      <c r="E155" s="74">
        <v>18135381</v>
      </c>
    </row>
    <row r="156" spans="1:5" x14ac:dyDescent="0.25">
      <c r="A156" s="1" t="s">
        <v>114</v>
      </c>
      <c r="B156" s="2">
        <v>0</v>
      </c>
      <c r="C156" s="74">
        <v>0</v>
      </c>
      <c r="D156" s="74">
        <v>0</v>
      </c>
      <c r="E156" s="74">
        <v>0</v>
      </c>
    </row>
    <row r="157" spans="1:5" x14ac:dyDescent="0.25">
      <c r="A157" s="1" t="s">
        <v>115</v>
      </c>
      <c r="B157" s="2">
        <v>208084382</v>
      </c>
      <c r="C157" s="74">
        <v>195961422</v>
      </c>
      <c r="D157" s="74">
        <v>178274139</v>
      </c>
      <c r="E157" s="74">
        <v>151860291</v>
      </c>
    </row>
    <row r="158" spans="1:5" x14ac:dyDescent="0.25">
      <c r="A158" s="1" t="s">
        <v>116</v>
      </c>
      <c r="B158" s="2">
        <v>47403921</v>
      </c>
      <c r="C158" s="74">
        <v>44493362</v>
      </c>
      <c r="D158" s="74">
        <v>44958453</v>
      </c>
      <c r="E158" s="74">
        <v>45140991</v>
      </c>
    </row>
    <row r="159" spans="1:5" x14ac:dyDescent="0.25">
      <c r="A159" s="1" t="s">
        <v>117</v>
      </c>
      <c r="B159" s="2">
        <v>0</v>
      </c>
      <c r="C159" s="74">
        <v>0</v>
      </c>
      <c r="D159" s="74">
        <v>0</v>
      </c>
      <c r="E159" s="74">
        <v>0</v>
      </c>
    </row>
    <row r="160" spans="1:5" x14ac:dyDescent="0.25">
      <c r="A160" s="1" t="s">
        <v>118</v>
      </c>
      <c r="B160" s="2">
        <v>53346561</v>
      </c>
      <c r="C160" s="74">
        <v>46309463</v>
      </c>
      <c r="D160" s="74">
        <v>44323276</v>
      </c>
      <c r="E160" s="74">
        <v>45024088</v>
      </c>
    </row>
    <row r="161" spans="1:5" x14ac:dyDescent="0.25">
      <c r="A161" s="1" t="s">
        <v>119</v>
      </c>
      <c r="B161" s="2">
        <v>13423795</v>
      </c>
      <c r="C161" s="74">
        <v>12282971</v>
      </c>
      <c r="D161" s="74">
        <v>12669710</v>
      </c>
      <c r="E161" s="74">
        <v>12130807</v>
      </c>
    </row>
    <row r="162" spans="1:5" x14ac:dyDescent="0.25">
      <c r="A162" s="1" t="s">
        <v>120</v>
      </c>
      <c r="B162" s="2">
        <v>54503306</v>
      </c>
      <c r="C162" s="74">
        <v>49372533</v>
      </c>
      <c r="D162" s="74">
        <v>23884224</v>
      </c>
      <c r="E162" s="74">
        <v>14719959</v>
      </c>
    </row>
    <row r="163" spans="1:5" x14ac:dyDescent="0.25">
      <c r="A163" s="1" t="s">
        <v>121</v>
      </c>
      <c r="B163" s="2">
        <v>29772404</v>
      </c>
      <c r="C163" s="74">
        <v>24104874</v>
      </c>
      <c r="D163" s="74">
        <v>42745768</v>
      </c>
      <c r="E163" s="74">
        <v>22439740</v>
      </c>
    </row>
    <row r="164" spans="1:5" x14ac:dyDescent="0.25">
      <c r="A164" s="1" t="s">
        <v>122</v>
      </c>
      <c r="B164" s="2">
        <v>2479275</v>
      </c>
      <c r="C164" s="74">
        <v>1095485</v>
      </c>
      <c r="D164" s="74">
        <v>1634276</v>
      </c>
      <c r="E164" s="74">
        <v>941339</v>
      </c>
    </row>
    <row r="165" spans="1:5" x14ac:dyDescent="0.25">
      <c r="A165" s="1" t="s">
        <v>123</v>
      </c>
      <c r="B165" s="2">
        <v>3339214</v>
      </c>
      <c r="C165" s="74">
        <v>3837996</v>
      </c>
      <c r="D165" s="74">
        <v>3229742</v>
      </c>
      <c r="E165" s="74">
        <v>2550021</v>
      </c>
    </row>
    <row r="166" spans="1:5" x14ac:dyDescent="0.25">
      <c r="A166" s="1" t="s">
        <v>124</v>
      </c>
      <c r="B166" s="2">
        <v>870466</v>
      </c>
      <c r="C166" s="74">
        <v>908903</v>
      </c>
      <c r="D166" s="74">
        <v>796456</v>
      </c>
      <c r="E166" s="74">
        <v>736110</v>
      </c>
    </row>
    <row r="167" spans="1:5" x14ac:dyDescent="0.25">
      <c r="A167" s="1" t="s">
        <v>63</v>
      </c>
      <c r="B167" s="2">
        <v>19304149</v>
      </c>
      <c r="C167" s="74">
        <v>13744739</v>
      </c>
      <c r="D167" s="74">
        <v>14004438</v>
      </c>
      <c r="E167" s="74">
        <v>5301517</v>
      </c>
    </row>
    <row r="168" spans="1:5" x14ac:dyDescent="0.25">
      <c r="A168" s="1" t="s">
        <v>125</v>
      </c>
      <c r="B168" s="2">
        <v>372715</v>
      </c>
      <c r="C168" s="74">
        <v>863698</v>
      </c>
      <c r="D168" s="74">
        <v>962257</v>
      </c>
      <c r="E168" s="74">
        <v>807010</v>
      </c>
    </row>
    <row r="169" spans="1:5" x14ac:dyDescent="0.25">
      <c r="A169" s="1" t="s">
        <v>126</v>
      </c>
      <c r="B169" s="2">
        <v>706291</v>
      </c>
      <c r="C169" s="74">
        <v>1003953</v>
      </c>
      <c r="D169" s="74">
        <v>0</v>
      </c>
      <c r="E169" s="74">
        <v>3580074</v>
      </c>
    </row>
    <row r="170" spans="1:5" x14ac:dyDescent="0.25">
      <c r="A170" s="1" t="s">
        <v>127</v>
      </c>
      <c r="B170" s="2">
        <v>6448160</v>
      </c>
      <c r="C170" s="74">
        <v>4885357</v>
      </c>
      <c r="D170" s="74">
        <v>8077070</v>
      </c>
      <c r="E170" s="74">
        <v>6997692</v>
      </c>
    </row>
    <row r="171" spans="1:5" x14ac:dyDescent="0.25">
      <c r="A171" s="1" t="s">
        <v>128</v>
      </c>
      <c r="B171" s="2">
        <v>12973570</v>
      </c>
      <c r="C171" s="74">
        <v>11064291</v>
      </c>
      <c r="D171" s="74">
        <v>18621750</v>
      </c>
      <c r="E171" s="74">
        <v>22242062</v>
      </c>
    </row>
    <row r="172" spans="1:5" x14ac:dyDescent="0.25">
      <c r="A172" s="1" t="s">
        <v>129</v>
      </c>
      <c r="B172" s="2">
        <v>25113200</v>
      </c>
      <c r="C172" s="74">
        <v>41652741</v>
      </c>
      <c r="D172" s="74">
        <v>45928458</v>
      </c>
      <c r="E172" s="74">
        <v>63014755</v>
      </c>
    </row>
    <row r="173" spans="1:5" x14ac:dyDescent="0.25">
      <c r="A173" s="1" t="s">
        <v>130</v>
      </c>
      <c r="B173" s="2">
        <v>5166964</v>
      </c>
      <c r="C173" s="74">
        <v>5166964</v>
      </c>
      <c r="D173" s="74">
        <v>5166964</v>
      </c>
      <c r="E173" s="74">
        <v>5166964</v>
      </c>
    </row>
    <row r="174" spans="1:5" x14ac:dyDescent="0.25">
      <c r="A174" s="1" t="s">
        <v>131</v>
      </c>
      <c r="B174" s="2">
        <v>15998566</v>
      </c>
      <c r="C174" s="74">
        <v>14552115</v>
      </c>
      <c r="D174" s="74">
        <v>16166834</v>
      </c>
      <c r="E174" s="74">
        <v>15782972</v>
      </c>
    </row>
    <row r="175" spans="1:5" x14ac:dyDescent="0.25">
      <c r="A175" s="1" t="s">
        <v>132</v>
      </c>
      <c r="B175" s="2">
        <v>1859000</v>
      </c>
      <c r="C175" s="75">
        <v>1501812</v>
      </c>
      <c r="D175" s="74">
        <v>3363780</v>
      </c>
      <c r="E175" s="74">
        <v>1449561</v>
      </c>
    </row>
    <row r="176" spans="1:5" x14ac:dyDescent="0.25">
      <c r="A176" s="67" t="s">
        <v>133</v>
      </c>
      <c r="B176" s="2">
        <v>1074686869</v>
      </c>
      <c r="C176" s="74">
        <v>1085803613</v>
      </c>
      <c r="D176" s="74">
        <v>1213272679</v>
      </c>
      <c r="E176" s="74">
        <v>967812045</v>
      </c>
    </row>
    <row r="182" spans="1:6"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0.17698313074181388</v>
      </c>
      <c r="C184" s="79">
        <v>0.13386447520030312</v>
      </c>
      <c r="D184" s="79">
        <v>0.20905132765767787</v>
      </c>
      <c r="E184" s="79">
        <v>0.1785573656401381</v>
      </c>
      <c r="F184" s="70">
        <f t="shared" ref="F184:F215" si="1">RANK(E184,E$184:E$234,0)</f>
        <v>9</v>
      </c>
    </row>
    <row r="185" spans="1:6" x14ac:dyDescent="0.25">
      <c r="A185" s="1" t="s">
        <v>84</v>
      </c>
      <c r="B185" s="79">
        <v>7.6918855603334224E-2</v>
      </c>
      <c r="C185" s="79">
        <v>0.12344310858318677</v>
      </c>
      <c r="D185" s="79">
        <v>6.6468155564363793E-2</v>
      </c>
      <c r="E185" s="79">
        <v>9.0057595726556527E-2</v>
      </c>
      <c r="F185" s="70">
        <f t="shared" si="1"/>
        <v>28</v>
      </c>
    </row>
    <row r="186" spans="1:6" x14ac:dyDescent="0.25">
      <c r="A186" s="1" t="s">
        <v>85</v>
      </c>
      <c r="B186" s="79">
        <v>0.16992212640870671</v>
      </c>
      <c r="C186" s="79">
        <v>0.14659895422872668</v>
      </c>
      <c r="D186" s="79">
        <v>0.35801931450771846</v>
      </c>
      <c r="E186" s="79">
        <v>6.0175348476197231E-2</v>
      </c>
      <c r="F186" s="70">
        <f t="shared" si="1"/>
        <v>39</v>
      </c>
    </row>
    <row r="187" spans="1:6" x14ac:dyDescent="0.25">
      <c r="A187" s="1" t="s">
        <v>86</v>
      </c>
      <c r="B187" s="79">
        <v>0.10887948687962089</v>
      </c>
      <c r="C187" s="79">
        <v>0.10413520083721162</v>
      </c>
      <c r="D187" s="79">
        <v>0.11071187032256061</v>
      </c>
      <c r="E187" s="79">
        <v>8.0213701429400486E-2</v>
      </c>
      <c r="F187" s="70">
        <f t="shared" si="1"/>
        <v>33</v>
      </c>
    </row>
    <row r="188" spans="1:6" x14ac:dyDescent="0.25">
      <c r="A188" s="1" t="s">
        <v>87</v>
      </c>
      <c r="B188" s="79">
        <v>0.1222587560934203</v>
      </c>
      <c r="C188" s="79">
        <v>0.13202746063959542</v>
      </c>
      <c r="D188" s="79">
        <v>0.1229342494753802</v>
      </c>
      <c r="E188" s="79">
        <v>0.11612617860995292</v>
      </c>
      <c r="F188" s="70">
        <f t="shared" si="1"/>
        <v>20</v>
      </c>
    </row>
    <row r="189" spans="1:6" x14ac:dyDescent="0.25">
      <c r="A189" s="1" t="s">
        <v>88</v>
      </c>
      <c r="B189" s="79">
        <v>0.17122022710899801</v>
      </c>
      <c r="C189" s="79">
        <v>0.1457659921611037</v>
      </c>
      <c r="D189" s="79">
        <v>0.12274796120341415</v>
      </c>
      <c r="E189" s="79">
        <v>0.15987561321572602</v>
      </c>
      <c r="F189" s="70">
        <f t="shared" si="1"/>
        <v>11</v>
      </c>
    </row>
    <row r="190" spans="1:6" x14ac:dyDescent="0.25">
      <c r="A190" s="1" t="s">
        <v>89</v>
      </c>
      <c r="B190" s="79">
        <v>0.17493589975164456</v>
      </c>
      <c r="C190" s="79">
        <v>0.20042755194744574</v>
      </c>
      <c r="D190" s="79">
        <v>0.20217203588020349</v>
      </c>
      <c r="E190" s="79">
        <v>0.18776115071777996</v>
      </c>
      <c r="F190" s="70">
        <f t="shared" si="1"/>
        <v>8</v>
      </c>
    </row>
    <row r="191" spans="1:6" x14ac:dyDescent="0.25">
      <c r="A191" s="1" t="s">
        <v>90</v>
      </c>
      <c r="B191" s="79">
        <v>0.18224567527566954</v>
      </c>
      <c r="C191" s="79">
        <v>0.13553280646227872</v>
      </c>
      <c r="D191" s="79">
        <v>0.17361767047026888</v>
      </c>
      <c r="E191" s="79">
        <v>0.16984232275039293</v>
      </c>
      <c r="F191" s="70">
        <f t="shared" si="1"/>
        <v>10</v>
      </c>
    </row>
    <row r="192" spans="1:6" x14ac:dyDescent="0.25">
      <c r="A192" s="1" t="s">
        <v>91</v>
      </c>
      <c r="B192" s="79">
        <v>3.3795664959691406E-2</v>
      </c>
      <c r="C192" s="79">
        <v>3.2630311853295769E-2</v>
      </c>
      <c r="D192" s="79">
        <v>3.1307183788983561E-2</v>
      </c>
      <c r="E192" s="79">
        <v>3.8401431643615862E-2</v>
      </c>
      <c r="F192" s="70">
        <f t="shared" si="1"/>
        <v>47</v>
      </c>
    </row>
    <row r="193" spans="1:6" x14ac:dyDescent="0.25">
      <c r="A193" s="1" t="s">
        <v>92</v>
      </c>
      <c r="B193" s="79">
        <v>8.5808383826537798E-2</v>
      </c>
      <c r="C193" s="79">
        <v>5.3115616237435201E-2</v>
      </c>
      <c r="D193" s="79">
        <v>8.9199069287334204E-2</v>
      </c>
      <c r="E193" s="79">
        <v>7.4384520178464017E-2</v>
      </c>
      <c r="F193" s="70">
        <f t="shared" si="1"/>
        <v>35</v>
      </c>
    </row>
    <row r="194" spans="1:6" x14ac:dyDescent="0.25">
      <c r="A194" s="1" t="s">
        <v>93</v>
      </c>
      <c r="B194" s="79">
        <v>4.5732185103166477E-2</v>
      </c>
      <c r="C194" s="79">
        <v>3.4292286815719233E-2</v>
      </c>
      <c r="D194" s="79">
        <v>5.3787311907409513E-2</v>
      </c>
      <c r="E194" s="79">
        <v>5.0767499709510132E-2</v>
      </c>
      <c r="F194" s="70">
        <f t="shared" si="1"/>
        <v>43</v>
      </c>
    </row>
    <row r="195" spans="1:6" x14ac:dyDescent="0.25">
      <c r="A195" s="1" t="s">
        <v>94</v>
      </c>
      <c r="B195" s="79">
        <v>0.10333200149372353</v>
      </c>
      <c r="C195" s="79">
        <v>0.12782307503453785</v>
      </c>
      <c r="D195" s="79">
        <v>0.14677174916133978</v>
      </c>
      <c r="E195" s="79">
        <v>0.11841043377442664</v>
      </c>
      <c r="F195" s="70">
        <f t="shared" si="1"/>
        <v>18</v>
      </c>
    </row>
    <row r="196" spans="1:6" x14ac:dyDescent="0.25">
      <c r="A196" s="1" t="s">
        <v>95</v>
      </c>
      <c r="B196" s="79">
        <v>0.12395360284334593</v>
      </c>
      <c r="C196" s="79">
        <v>0.12605644730931598</v>
      </c>
      <c r="D196" s="79">
        <v>0.15273570223291877</v>
      </c>
      <c r="E196" s="79">
        <v>0.15660514172483117</v>
      </c>
      <c r="F196" s="70">
        <f t="shared" si="1"/>
        <v>12</v>
      </c>
    </row>
    <row r="197" spans="1:6" x14ac:dyDescent="0.25">
      <c r="A197" s="1" t="s">
        <v>96</v>
      </c>
      <c r="B197" s="79">
        <v>5.5338670776200458E-2</v>
      </c>
      <c r="C197" s="79">
        <v>6.3687254303330776E-2</v>
      </c>
      <c r="D197" s="79">
        <v>6.4433794840196623E-2</v>
      </c>
      <c r="E197" s="79">
        <v>6.2307770940023807E-2</v>
      </c>
      <c r="F197" s="70">
        <f t="shared" si="1"/>
        <v>37</v>
      </c>
    </row>
    <row r="198" spans="1:6" x14ac:dyDescent="0.25">
      <c r="A198" s="1" t="s">
        <v>97</v>
      </c>
      <c r="B198" s="79">
        <v>8.0171643888383035E-2</v>
      </c>
      <c r="C198" s="79">
        <v>8.4931274141984162E-2</v>
      </c>
      <c r="D198" s="79">
        <v>4.587331423162859E-2</v>
      </c>
      <c r="E198" s="79">
        <v>5.809413740416159E-2</v>
      </c>
      <c r="F198" s="70">
        <f t="shared" si="1"/>
        <v>41</v>
      </c>
    </row>
    <row r="199" spans="1:6" x14ac:dyDescent="0.25">
      <c r="A199" s="1" t="s">
        <v>98</v>
      </c>
      <c r="B199" s="79">
        <v>6.6677975357794364E-2</v>
      </c>
      <c r="C199" s="79">
        <v>6.270125924758585E-2</v>
      </c>
      <c r="D199" s="79">
        <v>6.2722642497780839E-2</v>
      </c>
      <c r="E199" s="79">
        <v>5.5372405816341272E-2</v>
      </c>
      <c r="F199" s="70">
        <f t="shared" si="1"/>
        <v>42</v>
      </c>
    </row>
    <row r="200" spans="1:6" x14ac:dyDescent="0.25">
      <c r="A200" s="1" t="s">
        <v>99</v>
      </c>
      <c r="B200" s="79">
        <v>7.7786524020102998E-2</v>
      </c>
      <c r="C200" s="79">
        <v>9.9703402463472243E-2</v>
      </c>
      <c r="D200" s="79">
        <v>0.10852816026473543</v>
      </c>
      <c r="E200" s="79">
        <v>9.6182041798505785E-2</v>
      </c>
      <c r="F200" s="70">
        <f t="shared" si="1"/>
        <v>27</v>
      </c>
    </row>
    <row r="201" spans="1:6" x14ac:dyDescent="0.25">
      <c r="A201" s="1" t="s">
        <v>100</v>
      </c>
      <c r="B201" s="79">
        <v>5.6633941115712703E-2</v>
      </c>
      <c r="C201" s="79">
        <v>5.9090404403583034E-2</v>
      </c>
      <c r="D201" s="79">
        <v>5.4272092116361859E-2</v>
      </c>
      <c r="E201" s="79">
        <v>4.2825555554047448E-2</v>
      </c>
      <c r="F201" s="70">
        <f t="shared" si="1"/>
        <v>46</v>
      </c>
    </row>
    <row r="202" spans="1:6" x14ac:dyDescent="0.25">
      <c r="A202" s="1" t="s">
        <v>101</v>
      </c>
      <c r="B202" s="79">
        <v>7.6898002746747074E-2</v>
      </c>
      <c r="C202" s="79">
        <v>8.3728050175962548E-2</v>
      </c>
      <c r="D202" s="79">
        <v>9.5796501157611708E-2</v>
      </c>
      <c r="E202" s="79">
        <v>8.7264658940767278E-2</v>
      </c>
      <c r="F202" s="70">
        <f t="shared" si="1"/>
        <v>30</v>
      </c>
    </row>
    <row r="203" spans="1:6" x14ac:dyDescent="0.25">
      <c r="A203" s="1" t="s">
        <v>102</v>
      </c>
      <c r="B203" s="79">
        <v>0.12943443671585123</v>
      </c>
      <c r="C203" s="79">
        <v>0.14367602230390392</v>
      </c>
      <c r="D203" s="79">
        <v>0.17055006632581945</v>
      </c>
      <c r="E203" s="79">
        <v>7.7489585052681761E-2</v>
      </c>
      <c r="F203" s="70">
        <f t="shared" si="1"/>
        <v>34</v>
      </c>
    </row>
    <row r="204" spans="1:6" x14ac:dyDescent="0.25">
      <c r="A204" s="1" t="s">
        <v>103</v>
      </c>
      <c r="B204" s="79">
        <v>8.563200647616237E-2</v>
      </c>
      <c r="C204" s="79">
        <v>7.5760044127094861E-2</v>
      </c>
      <c r="D204" s="79">
        <v>0.10682624815071134</v>
      </c>
      <c r="E204" s="79">
        <v>8.4758575658669968E-2</v>
      </c>
      <c r="F204" s="70">
        <f t="shared" si="1"/>
        <v>32</v>
      </c>
    </row>
    <row r="205" spans="1:6" x14ac:dyDescent="0.25">
      <c r="A205" s="1" t="s">
        <v>104</v>
      </c>
      <c r="B205" s="79">
        <v>3.119427988867049E-2</v>
      </c>
      <c r="C205" s="79">
        <v>3.1987341454042112E-2</v>
      </c>
      <c r="D205" s="79">
        <v>3.3286341058795091E-2</v>
      </c>
      <c r="E205" s="79">
        <v>3.4510702174030135E-2</v>
      </c>
      <c r="F205" s="70">
        <f t="shared" si="1"/>
        <v>49</v>
      </c>
    </row>
    <row r="206" spans="1:6" x14ac:dyDescent="0.25">
      <c r="A206" s="1" t="s">
        <v>105</v>
      </c>
      <c r="B206" s="79">
        <v>0.23004101709239463</v>
      </c>
      <c r="C206" s="79">
        <v>0.23573942544300761</v>
      </c>
      <c r="D206" s="79">
        <v>0.27144218446355045</v>
      </c>
      <c r="E206" s="79">
        <v>0.21519567954713326</v>
      </c>
      <c r="F206" s="70">
        <f t="shared" si="1"/>
        <v>3</v>
      </c>
    </row>
    <row r="207" spans="1:6" x14ac:dyDescent="0.25">
      <c r="A207" s="1" t="s">
        <v>106</v>
      </c>
      <c r="B207" s="79">
        <v>7.2869707143805931E-2</v>
      </c>
      <c r="C207" s="79">
        <v>8.0691454644771898E-2</v>
      </c>
      <c r="D207" s="79">
        <v>7.8687929912345717E-2</v>
      </c>
      <c r="E207" s="79">
        <v>9.7008741291988387E-2</v>
      </c>
      <c r="F207" s="70">
        <f t="shared" si="1"/>
        <v>26</v>
      </c>
    </row>
    <row r="208" spans="1:6" x14ac:dyDescent="0.25">
      <c r="A208" s="1" t="s">
        <v>107</v>
      </c>
      <c r="B208" s="79">
        <v>3.5116752794482238E-2</v>
      </c>
      <c r="C208" s="79">
        <v>5.351351212892299E-2</v>
      </c>
      <c r="D208" s="79">
        <v>3.8139354496299134E-2</v>
      </c>
      <c r="E208" s="79">
        <v>0.12125987948401748</v>
      </c>
      <c r="F208" s="70">
        <f t="shared" si="1"/>
        <v>16</v>
      </c>
    </row>
    <row r="209" spans="1:6" x14ac:dyDescent="0.25">
      <c r="A209" s="1" t="s">
        <v>108</v>
      </c>
      <c r="B209" s="79">
        <v>1.384503971700537E-2</v>
      </c>
      <c r="C209" s="79">
        <v>2.7510027992845684E-2</v>
      </c>
      <c r="D209" s="79">
        <v>2.0528015308222857E-2</v>
      </c>
      <c r="E209" s="79">
        <v>1.882586591997094E-2</v>
      </c>
      <c r="F209" s="70">
        <f t="shared" si="1"/>
        <v>51</v>
      </c>
    </row>
    <row r="210" spans="1:6" x14ac:dyDescent="0.25">
      <c r="A210" s="1" t="s">
        <v>109</v>
      </c>
      <c r="B210" s="79">
        <v>0.1008252943165881</v>
      </c>
      <c r="C210" s="79">
        <v>9.5206632083613518E-2</v>
      </c>
      <c r="D210" s="79">
        <v>0.19141442385306814</v>
      </c>
      <c r="E210" s="79">
        <v>0.19211878271606991</v>
      </c>
      <c r="F210" s="70">
        <f t="shared" si="1"/>
        <v>6</v>
      </c>
    </row>
    <row r="211" spans="1:6" x14ac:dyDescent="0.25">
      <c r="A211" s="1" t="s">
        <v>110</v>
      </c>
      <c r="B211" s="79">
        <v>4.6094009371697178E-2</v>
      </c>
      <c r="C211" s="79">
        <v>4.6198618966210081E-2</v>
      </c>
      <c r="D211" s="79">
        <v>3.9907998839165383E-2</v>
      </c>
      <c r="E211" s="79">
        <v>4.8311882519878599E-2</v>
      </c>
      <c r="F211" s="70">
        <f t="shared" si="1"/>
        <v>44</v>
      </c>
    </row>
    <row r="212" spans="1:6" x14ac:dyDescent="0.25">
      <c r="A212" s="1" t="s">
        <v>111</v>
      </c>
      <c r="B212" s="79">
        <v>0.12434766609031871</v>
      </c>
      <c r="C212" s="79">
        <v>7.9814193130814406E-2</v>
      </c>
      <c r="D212" s="79">
        <v>0.21333716329966701</v>
      </c>
      <c r="E212" s="79">
        <v>0.23045370710755617</v>
      </c>
      <c r="F212" s="70">
        <f t="shared" si="1"/>
        <v>2</v>
      </c>
    </row>
    <row r="213" spans="1:6" x14ac:dyDescent="0.25">
      <c r="A213" s="1" t="s">
        <v>112</v>
      </c>
      <c r="B213" s="79">
        <v>0.16208608034355312</v>
      </c>
      <c r="C213" s="79">
        <v>0.16361800612424399</v>
      </c>
      <c r="D213" s="79">
        <v>0.15020954841618744</v>
      </c>
      <c r="E213" s="79">
        <v>0.13322247942588747</v>
      </c>
      <c r="F213" s="70">
        <f t="shared" si="1"/>
        <v>15</v>
      </c>
    </row>
    <row r="214" spans="1:6" x14ac:dyDescent="0.25">
      <c r="A214" s="1" t="s">
        <v>113</v>
      </c>
      <c r="B214" s="79">
        <v>5.0202942757600573E-2</v>
      </c>
      <c r="C214" s="79">
        <v>4.2728152545126054E-2</v>
      </c>
      <c r="D214" s="79">
        <v>3.8062097274474974E-2</v>
      </c>
      <c r="E214" s="79">
        <v>3.7756561917513067E-2</v>
      </c>
      <c r="F214" s="70">
        <f t="shared" si="1"/>
        <v>48</v>
      </c>
    </row>
    <row r="215" spans="1:6" x14ac:dyDescent="0.25">
      <c r="A215" s="1" t="s">
        <v>114</v>
      </c>
      <c r="B215" s="79">
        <v>3.3050267025841948E-2</v>
      </c>
      <c r="C215" s="79">
        <v>2.7519732773958114E-2</v>
      </c>
      <c r="D215" s="79">
        <v>1.7688066769034561E-2</v>
      </c>
      <c r="E215" s="79">
        <v>2.0078458405318012E-2</v>
      </c>
      <c r="F215" s="70">
        <f t="shared" si="1"/>
        <v>50</v>
      </c>
    </row>
    <row r="216" spans="1:6" x14ac:dyDescent="0.25">
      <c r="A216" s="1" t="s">
        <v>115</v>
      </c>
      <c r="B216" s="79">
        <v>8.2061539555288748E-2</v>
      </c>
      <c r="C216" s="79">
        <v>8.4675304523517958E-2</v>
      </c>
      <c r="D216" s="79">
        <v>8.7967565675145215E-2</v>
      </c>
      <c r="E216" s="79">
        <v>8.5331614272015813E-2</v>
      </c>
      <c r="F216" s="70">
        <f t="shared" ref="F216:F234" si="2">RANK(E216,E$184:E$234,0)</f>
        <v>31</v>
      </c>
    </row>
    <row r="217" spans="1:6" x14ac:dyDescent="0.25">
      <c r="A217" s="1" t="s">
        <v>116</v>
      </c>
      <c r="B217" s="79">
        <v>0.12138187715559468</v>
      </c>
      <c r="C217" s="79">
        <v>0.12071421406190849</v>
      </c>
      <c r="D217" s="79">
        <v>0.1171351816047701</v>
      </c>
      <c r="E217" s="79">
        <v>0.11418606759883462</v>
      </c>
      <c r="F217" s="70">
        <f t="shared" si="2"/>
        <v>22</v>
      </c>
    </row>
    <row r="218" spans="1:6" x14ac:dyDescent="0.25">
      <c r="A218" s="1" t="s">
        <v>117</v>
      </c>
      <c r="B218" s="79">
        <v>0.10891693702987834</v>
      </c>
      <c r="C218" s="79">
        <v>0.10167719764523651</v>
      </c>
      <c r="D218" s="79">
        <v>0.13793332018796023</v>
      </c>
      <c r="E218" s="79">
        <v>0.10091394247466252</v>
      </c>
      <c r="F218" s="70">
        <f t="shared" si="2"/>
        <v>25</v>
      </c>
    </row>
    <row r="219" spans="1:6" x14ac:dyDescent="0.25">
      <c r="A219" s="1" t="s">
        <v>118</v>
      </c>
      <c r="B219" s="79">
        <v>0.14925494400837047</v>
      </c>
      <c r="C219" s="79">
        <v>0.12005888246240068</v>
      </c>
      <c r="D219" s="79">
        <v>0.12139366128367524</v>
      </c>
      <c r="E219" s="79">
        <v>0.11799346347634913</v>
      </c>
      <c r="F219" s="70">
        <f t="shared" si="2"/>
        <v>19</v>
      </c>
    </row>
    <row r="220" spans="1:6" x14ac:dyDescent="0.25">
      <c r="A220" s="1" t="s">
        <v>119</v>
      </c>
      <c r="B220" s="79">
        <v>0.11839501294312482</v>
      </c>
      <c r="C220" s="79">
        <v>0.10922375514126312</v>
      </c>
      <c r="D220" s="79">
        <v>9.5780382777890735E-2</v>
      </c>
      <c r="E220" s="79">
        <v>0.1022655172925505</v>
      </c>
      <c r="F220" s="70">
        <f t="shared" si="2"/>
        <v>24</v>
      </c>
    </row>
    <row r="221" spans="1:6" x14ac:dyDescent="0.25">
      <c r="A221" s="1" t="s">
        <v>120</v>
      </c>
      <c r="B221" s="79">
        <v>0.36437703090308821</v>
      </c>
      <c r="C221" s="79">
        <v>0.36554483792480585</v>
      </c>
      <c r="D221" s="79">
        <v>0.36594317001382093</v>
      </c>
      <c r="E221" s="79">
        <v>0.34105751054280847</v>
      </c>
      <c r="F221" s="70">
        <f t="shared" si="2"/>
        <v>1</v>
      </c>
    </row>
    <row r="222" spans="1:6" x14ac:dyDescent="0.25">
      <c r="A222" s="1" t="s">
        <v>121</v>
      </c>
      <c r="B222" s="79">
        <v>7.5810433070370942E-2</v>
      </c>
      <c r="C222" s="79">
        <v>7.0290750166847021E-2</v>
      </c>
      <c r="D222" s="79">
        <v>6.6877044642792205E-2</v>
      </c>
      <c r="E222" s="79">
        <v>6.3924228261827643E-2</v>
      </c>
      <c r="F222" s="70">
        <f t="shared" si="2"/>
        <v>36</v>
      </c>
    </row>
    <row r="223" spans="1:6" x14ac:dyDescent="0.25">
      <c r="A223" s="1" t="s">
        <v>122</v>
      </c>
      <c r="B223" s="79">
        <v>7.5401832551839923E-2</v>
      </c>
      <c r="C223" s="79">
        <v>9.0990720245779241E-2</v>
      </c>
      <c r="D223" s="79">
        <v>4.0823186796872149E-2</v>
      </c>
      <c r="E223" s="79">
        <v>5.8516730056896546E-2</v>
      </c>
      <c r="F223" s="70">
        <f t="shared" si="2"/>
        <v>40</v>
      </c>
    </row>
    <row r="224" spans="1:6" x14ac:dyDescent="0.25">
      <c r="A224" s="1" t="s">
        <v>123</v>
      </c>
      <c r="B224" s="79">
        <v>0.12428987969302892</v>
      </c>
      <c r="C224" s="79">
        <v>0.27695511678966361</v>
      </c>
      <c r="D224" s="79">
        <v>0.29385528059425775</v>
      </c>
      <c r="E224" s="79">
        <v>0.19603362067028549</v>
      </c>
      <c r="F224" s="70">
        <f t="shared" si="2"/>
        <v>4</v>
      </c>
    </row>
    <row r="225" spans="1:6" x14ac:dyDescent="0.25">
      <c r="A225" s="1" t="s">
        <v>124</v>
      </c>
      <c r="B225" s="79">
        <v>0.10187380935414804</v>
      </c>
      <c r="C225" s="79">
        <v>0.10227791765171347</v>
      </c>
      <c r="D225" s="79">
        <v>8.8237852882445525E-2</v>
      </c>
      <c r="E225" s="79">
        <v>6.1751841733474644E-2</v>
      </c>
      <c r="F225" s="70">
        <f t="shared" si="2"/>
        <v>38</v>
      </c>
    </row>
    <row r="226" spans="1:6" x14ac:dyDescent="0.25">
      <c r="A226" s="1" t="s">
        <v>63</v>
      </c>
      <c r="B226" s="79">
        <v>0.1397398373387562</v>
      </c>
      <c r="C226" s="79">
        <v>0.14151635245911826</v>
      </c>
      <c r="D226" s="79">
        <v>0.12173966773433594</v>
      </c>
      <c r="E226" s="79">
        <v>0.18956794566391874</v>
      </c>
      <c r="F226" s="70">
        <f t="shared" si="2"/>
        <v>7</v>
      </c>
    </row>
    <row r="227" spans="1:6" x14ac:dyDescent="0.25">
      <c r="A227" s="1" t="s">
        <v>125</v>
      </c>
      <c r="B227" s="79">
        <v>5.1470420261202986E-2</v>
      </c>
      <c r="C227" s="79">
        <v>5.6503426638856248E-2</v>
      </c>
      <c r="D227" s="79">
        <v>7.2839239178214082E-2</v>
      </c>
      <c r="E227" s="79">
        <v>8.9529360758511811E-2</v>
      </c>
      <c r="F227" s="70">
        <f t="shared" si="2"/>
        <v>29</v>
      </c>
    </row>
    <row r="228" spans="1:6" x14ac:dyDescent="0.25">
      <c r="A228" s="1" t="s">
        <v>126</v>
      </c>
      <c r="B228" s="79">
        <v>5.9996740457253873E-2</v>
      </c>
      <c r="C228" s="79">
        <v>6.7624830787561152E-2</v>
      </c>
      <c r="D228" s="79">
        <v>7.2332756195451042E-2</v>
      </c>
      <c r="E228" s="79">
        <v>0.12032785059177298</v>
      </c>
      <c r="F228" s="70">
        <f t="shared" si="2"/>
        <v>17</v>
      </c>
    </row>
    <row r="229" spans="1:6" x14ac:dyDescent="0.25">
      <c r="A229" s="1" t="s">
        <v>127</v>
      </c>
      <c r="B229" s="79">
        <v>0.14056534725076372</v>
      </c>
      <c r="C229" s="79">
        <v>0.12266268924599148</v>
      </c>
      <c r="D229" s="79">
        <v>0.14618193297472395</v>
      </c>
      <c r="E229" s="79">
        <v>0.13572759762430964</v>
      </c>
      <c r="F229" s="70">
        <f t="shared" si="2"/>
        <v>14</v>
      </c>
    </row>
    <row r="230" spans="1:6" x14ac:dyDescent="0.25">
      <c r="A230" s="1" t="s">
        <v>128</v>
      </c>
      <c r="B230" s="79">
        <v>7.5913443766680966E-2</v>
      </c>
      <c r="C230" s="79">
        <v>7.1597946074004243E-2</v>
      </c>
      <c r="D230" s="79">
        <v>0.11984266322624411</v>
      </c>
      <c r="E230" s="79">
        <v>0.14435727719140462</v>
      </c>
      <c r="F230" s="70">
        <f t="shared" si="2"/>
        <v>13</v>
      </c>
    </row>
    <row r="231" spans="1:6" x14ac:dyDescent="0.25">
      <c r="A231" s="1" t="s">
        <v>129</v>
      </c>
      <c r="B231" s="79">
        <v>7.2334480284188318E-2</v>
      </c>
      <c r="C231" s="79">
        <v>7.7523243729739413E-2</v>
      </c>
      <c r="D231" s="79">
        <v>8.5295369711110666E-2</v>
      </c>
      <c r="E231" s="79">
        <v>0.11567477457465014</v>
      </c>
      <c r="F231" s="70">
        <f t="shared" si="2"/>
        <v>21</v>
      </c>
    </row>
    <row r="232" spans="1:6" x14ac:dyDescent="0.25">
      <c r="A232" s="1" t="s">
        <v>130</v>
      </c>
      <c r="B232" s="79">
        <v>0.22782857351803423</v>
      </c>
      <c r="C232" s="79">
        <v>0.14003550442173734</v>
      </c>
      <c r="D232" s="79">
        <v>0.10765056103886689</v>
      </c>
      <c r="E232" s="79">
        <v>0.11276094961478147</v>
      </c>
      <c r="F232" s="70">
        <f t="shared" si="2"/>
        <v>23</v>
      </c>
    </row>
    <row r="233" spans="1:6" x14ac:dyDescent="0.25">
      <c r="A233" s="1" t="s">
        <v>131</v>
      </c>
      <c r="B233" s="79">
        <v>5.1389088777269484E-2</v>
      </c>
      <c r="C233" s="79">
        <v>5.358894230850679E-2</v>
      </c>
      <c r="D233" s="79">
        <v>4.4603718246349386E-2</v>
      </c>
      <c r="E233" s="79">
        <v>4.8011058896064787E-2</v>
      </c>
      <c r="F233" s="70">
        <f t="shared" si="2"/>
        <v>45</v>
      </c>
    </row>
    <row r="234" spans="1:6" x14ac:dyDescent="0.25">
      <c r="A234" s="1" t="s">
        <v>132</v>
      </c>
      <c r="B234" s="79">
        <v>0.25226591666463233</v>
      </c>
      <c r="C234" s="79">
        <v>0.42605145763429497</v>
      </c>
      <c r="D234" s="79">
        <v>0.24748424356890933</v>
      </c>
      <c r="E234" s="79">
        <v>0.1959416190600457</v>
      </c>
      <c r="F234" s="70">
        <f t="shared" si="2"/>
        <v>5</v>
      </c>
    </row>
    <row r="235" spans="1:6" x14ac:dyDescent="0.25">
      <c r="A235" s="67" t="s">
        <v>133</v>
      </c>
      <c r="B235" s="79">
        <v>0.1008549473827963</v>
      </c>
      <c r="C235" s="79">
        <v>0.10199735144697418</v>
      </c>
      <c r="D235" s="79">
        <v>0.10620504592622373</v>
      </c>
      <c r="E235" s="79">
        <v>9.9466968338840583E-2</v>
      </c>
      <c r="F235" s="98" t="e">
        <v>#N/A</v>
      </c>
    </row>
  </sheetData>
  <mergeCells count="22">
    <mergeCell ref="A3:A4"/>
    <mergeCell ref="A5:A6"/>
    <mergeCell ref="A64:A65"/>
    <mergeCell ref="A123:A124"/>
    <mergeCell ref="B5:B6"/>
    <mergeCell ref="B64:B65"/>
    <mergeCell ref="B123:B124"/>
    <mergeCell ref="D64:D65"/>
    <mergeCell ref="D5:D6"/>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s>
  <phoneticPr fontId="31" type="noConversion"/>
  <pageMargins left="0.7" right="0.7" top="0.75" bottom="0.75" header="0.3" footer="0.3"/>
  <pageSetup orientation="portrait" r:id="rId1"/>
  <ignoredErrors>
    <ignoredError sqref="B182:D182 B123:D123 B64:D64 B5:D5"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499984740745262"/>
  </sheetPr>
  <dimension ref="A1:F237"/>
  <sheetViews>
    <sheetView topLeftCell="A215" workbookViewId="0">
      <selection activeCell="E238" sqref="E237:E238"/>
    </sheetView>
  </sheetViews>
  <sheetFormatPr defaultColWidth="8.5703125" defaultRowHeight="15" x14ac:dyDescent="0.25"/>
  <cols>
    <col min="1" max="1" width="16.5703125" bestFit="1" customWidth="1"/>
    <col min="2" max="2" width="12.5703125" bestFit="1" customWidth="1"/>
    <col min="3" max="3" width="12.42578125" bestFit="1" customWidth="1"/>
    <col min="4" max="4" width="12.42578125" customWidth="1"/>
    <col min="5" max="5" width="12.28515625" bestFit="1" customWidth="1"/>
    <col min="6" max="6" width="9.28515625" bestFit="1" customWidth="1"/>
  </cols>
  <sheetData>
    <row r="1" spans="1:5" ht="20.25" customHeight="1" x14ac:dyDescent="0.25"/>
    <row r="2" spans="1:5" ht="34.5"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3">
        <f>B66+B125</f>
        <v>16469885</v>
      </c>
      <c r="C7" s="76">
        <f>C66+C125</f>
        <v>14879283</v>
      </c>
      <c r="D7" s="76">
        <f>D66+D125</f>
        <v>41647749</v>
      </c>
      <c r="E7" s="76">
        <f>E66+E125</f>
        <v>22273431</v>
      </c>
    </row>
    <row r="8" spans="1:5" x14ac:dyDescent="0.25">
      <c r="A8" s="1" t="s">
        <v>84</v>
      </c>
      <c r="B8" s="73">
        <f t="shared" ref="B8:D58" si="0">B67+B126</f>
        <v>0</v>
      </c>
      <c r="C8" s="76">
        <f t="shared" si="0"/>
        <v>0</v>
      </c>
      <c r="D8" s="76">
        <f t="shared" si="0"/>
        <v>0</v>
      </c>
      <c r="E8" s="76">
        <f t="shared" ref="E8:E39" si="1">E67+E126</f>
        <v>0</v>
      </c>
    </row>
    <row r="9" spans="1:5" x14ac:dyDescent="0.25">
      <c r="A9" s="1" t="s">
        <v>85</v>
      </c>
      <c r="B9" s="73">
        <f t="shared" si="0"/>
        <v>0</v>
      </c>
      <c r="C9" s="76">
        <f t="shared" si="0"/>
        <v>0</v>
      </c>
      <c r="D9" s="76">
        <f t="shared" si="0"/>
        <v>0</v>
      </c>
      <c r="E9" s="76">
        <f t="shared" si="1"/>
        <v>0</v>
      </c>
    </row>
    <row r="10" spans="1:5" x14ac:dyDescent="0.25">
      <c r="A10" s="1" t="s">
        <v>86</v>
      </c>
      <c r="B10" s="73">
        <f t="shared" si="0"/>
        <v>90558810</v>
      </c>
      <c r="C10" s="76">
        <f t="shared" si="0"/>
        <v>96594930</v>
      </c>
      <c r="D10" s="76">
        <f t="shared" si="0"/>
        <v>105195915</v>
      </c>
      <c r="E10" s="76">
        <f t="shared" si="1"/>
        <v>108351270</v>
      </c>
    </row>
    <row r="11" spans="1:5" x14ac:dyDescent="0.25">
      <c r="A11" s="1" t="s">
        <v>87</v>
      </c>
      <c r="B11" s="73">
        <f t="shared" si="0"/>
        <v>0</v>
      </c>
      <c r="C11" s="76">
        <f t="shared" si="0"/>
        <v>0</v>
      </c>
      <c r="D11" s="76">
        <f t="shared" si="0"/>
        <v>0</v>
      </c>
      <c r="E11" s="76">
        <f t="shared" si="1"/>
        <v>0</v>
      </c>
    </row>
    <row r="12" spans="1:5" x14ac:dyDescent="0.25">
      <c r="A12" s="1" t="s">
        <v>88</v>
      </c>
      <c r="B12" s="73">
        <f t="shared" si="0"/>
        <v>62943078</v>
      </c>
      <c r="C12" s="76">
        <f t="shared" si="0"/>
        <v>63827281</v>
      </c>
      <c r="D12" s="76">
        <f t="shared" si="0"/>
        <v>74851474</v>
      </c>
      <c r="E12" s="76">
        <f t="shared" si="1"/>
        <v>62009671</v>
      </c>
    </row>
    <row r="13" spans="1:5" x14ac:dyDescent="0.25">
      <c r="A13" s="1" t="s">
        <v>89</v>
      </c>
      <c r="B13" s="73">
        <f t="shared" si="0"/>
        <v>83616896</v>
      </c>
      <c r="C13" s="76">
        <f t="shared" si="0"/>
        <v>84708559</v>
      </c>
      <c r="D13" s="76">
        <f t="shared" si="0"/>
        <v>83561434</v>
      </c>
      <c r="E13" s="76">
        <f t="shared" si="1"/>
        <v>76203424</v>
      </c>
    </row>
    <row r="14" spans="1:5" x14ac:dyDescent="0.25">
      <c r="A14" s="1" t="s">
        <v>90</v>
      </c>
      <c r="B14" s="73">
        <f t="shared" si="0"/>
        <v>0</v>
      </c>
      <c r="C14" s="76">
        <f t="shared" si="0"/>
        <v>0</v>
      </c>
      <c r="D14" s="76">
        <f t="shared" si="0"/>
        <v>0</v>
      </c>
      <c r="E14" s="76">
        <f t="shared" si="1"/>
        <v>0</v>
      </c>
    </row>
    <row r="15" spans="1:5" x14ac:dyDescent="0.25">
      <c r="A15" s="1" t="s">
        <v>91</v>
      </c>
      <c r="B15" s="73">
        <f t="shared" si="0"/>
        <v>0</v>
      </c>
      <c r="C15" s="76">
        <f t="shared" si="0"/>
        <v>0</v>
      </c>
      <c r="D15" s="76">
        <f t="shared" si="0"/>
        <v>0</v>
      </c>
      <c r="E15" s="76">
        <f t="shared" si="1"/>
        <v>0</v>
      </c>
    </row>
    <row r="16" spans="1:5" x14ac:dyDescent="0.25">
      <c r="A16" s="1" t="s">
        <v>92</v>
      </c>
      <c r="B16" s="73">
        <f t="shared" si="0"/>
        <v>0</v>
      </c>
      <c r="C16" s="76">
        <f t="shared" si="0"/>
        <v>0</v>
      </c>
      <c r="D16" s="76">
        <f t="shared" si="0"/>
        <v>0</v>
      </c>
      <c r="E16" s="76">
        <f t="shared" si="1"/>
        <v>0</v>
      </c>
    </row>
    <row r="17" spans="1:5" x14ac:dyDescent="0.25">
      <c r="A17" s="1" t="s">
        <v>93</v>
      </c>
      <c r="B17" s="73">
        <f t="shared" si="0"/>
        <v>0</v>
      </c>
      <c r="C17" s="76">
        <f t="shared" si="0"/>
        <v>0</v>
      </c>
      <c r="D17" s="76">
        <f t="shared" si="0"/>
        <v>0</v>
      </c>
      <c r="E17" s="76">
        <f t="shared" si="1"/>
        <v>0</v>
      </c>
    </row>
    <row r="18" spans="1:5" x14ac:dyDescent="0.25">
      <c r="A18" s="1" t="s">
        <v>94</v>
      </c>
      <c r="B18" s="73">
        <f t="shared" si="0"/>
        <v>0</v>
      </c>
      <c r="C18" s="76">
        <f t="shared" si="0"/>
        <v>0</v>
      </c>
      <c r="D18" s="76">
        <f t="shared" si="0"/>
        <v>80046</v>
      </c>
      <c r="E18" s="76">
        <f t="shared" si="1"/>
        <v>180583</v>
      </c>
    </row>
    <row r="19" spans="1:5" x14ac:dyDescent="0.25">
      <c r="A19" s="1" t="s">
        <v>95</v>
      </c>
      <c r="B19" s="73">
        <f t="shared" si="0"/>
        <v>1605551</v>
      </c>
      <c r="C19" s="76">
        <f t="shared" si="0"/>
        <v>1468381</v>
      </c>
      <c r="D19" s="76">
        <f t="shared" si="0"/>
        <v>1475370</v>
      </c>
      <c r="E19" s="76">
        <f t="shared" si="1"/>
        <v>1509203</v>
      </c>
    </row>
    <row r="20" spans="1:5" x14ac:dyDescent="0.25">
      <c r="A20" s="1" t="s">
        <v>96</v>
      </c>
      <c r="B20" s="73">
        <f t="shared" si="0"/>
        <v>46154084</v>
      </c>
      <c r="C20" s="76">
        <f t="shared" si="0"/>
        <v>40763373</v>
      </c>
      <c r="D20" s="76">
        <f t="shared" si="0"/>
        <v>58586288</v>
      </c>
      <c r="E20" s="76">
        <f t="shared" si="1"/>
        <v>106475907</v>
      </c>
    </row>
    <row r="21" spans="1:5" x14ac:dyDescent="0.25">
      <c r="A21" s="1" t="s">
        <v>97</v>
      </c>
      <c r="B21" s="73">
        <f t="shared" si="0"/>
        <v>0</v>
      </c>
      <c r="C21" s="76">
        <f t="shared" si="0"/>
        <v>0</v>
      </c>
      <c r="D21" s="76">
        <f t="shared" si="0"/>
        <v>0</v>
      </c>
      <c r="E21" s="76">
        <f t="shared" si="1"/>
        <v>0</v>
      </c>
    </row>
    <row r="22" spans="1:5" x14ac:dyDescent="0.25">
      <c r="A22" s="1" t="s">
        <v>98</v>
      </c>
      <c r="B22" s="73">
        <f t="shared" si="0"/>
        <v>0</v>
      </c>
      <c r="C22" s="76">
        <f t="shared" si="0"/>
        <v>0</v>
      </c>
      <c r="D22" s="76">
        <f t="shared" si="0"/>
        <v>0</v>
      </c>
      <c r="E22" s="76">
        <f t="shared" si="1"/>
        <v>0</v>
      </c>
    </row>
    <row r="23" spans="1:5" x14ac:dyDescent="0.25">
      <c r="A23" s="1" t="s">
        <v>99</v>
      </c>
      <c r="B23" s="73">
        <f t="shared" si="0"/>
        <v>14105000</v>
      </c>
      <c r="C23" s="76">
        <f t="shared" si="0"/>
        <v>13440673</v>
      </c>
      <c r="D23" s="76">
        <f t="shared" si="0"/>
        <v>14437440</v>
      </c>
      <c r="E23" s="76">
        <f t="shared" si="1"/>
        <v>15197598</v>
      </c>
    </row>
    <row r="24" spans="1:5" x14ac:dyDescent="0.25">
      <c r="A24" s="1" t="s">
        <v>100</v>
      </c>
      <c r="B24" s="73">
        <f t="shared" si="0"/>
        <v>0</v>
      </c>
      <c r="C24" s="76">
        <f t="shared" si="0"/>
        <v>0</v>
      </c>
      <c r="D24" s="76">
        <f t="shared" si="0"/>
        <v>0</v>
      </c>
      <c r="E24" s="76">
        <f t="shared" si="1"/>
        <v>0</v>
      </c>
    </row>
    <row r="25" spans="1:5" x14ac:dyDescent="0.25">
      <c r="A25" s="1" t="s">
        <v>101</v>
      </c>
      <c r="B25" s="73">
        <f t="shared" si="0"/>
        <v>68484619</v>
      </c>
      <c r="C25" s="76">
        <f t="shared" si="0"/>
        <v>64196860</v>
      </c>
      <c r="D25" s="76">
        <f t="shared" si="0"/>
        <v>45991489</v>
      </c>
      <c r="E25" s="76">
        <f t="shared" si="1"/>
        <v>45489640</v>
      </c>
    </row>
    <row r="26" spans="1:5" x14ac:dyDescent="0.25">
      <c r="A26" s="1" t="s">
        <v>102</v>
      </c>
      <c r="B26" s="73">
        <f t="shared" si="0"/>
        <v>5387299</v>
      </c>
      <c r="C26" s="76">
        <f t="shared" si="0"/>
        <v>5321153</v>
      </c>
      <c r="D26" s="76">
        <f t="shared" si="0"/>
        <v>414667</v>
      </c>
      <c r="E26" s="76">
        <f t="shared" si="1"/>
        <v>718507</v>
      </c>
    </row>
    <row r="27" spans="1:5" x14ac:dyDescent="0.25">
      <c r="A27" s="1" t="s">
        <v>103</v>
      </c>
      <c r="B27" s="73">
        <f t="shared" si="0"/>
        <v>86193197</v>
      </c>
      <c r="C27" s="76">
        <f t="shared" si="0"/>
        <v>73817395</v>
      </c>
      <c r="D27" s="76">
        <f t="shared" si="0"/>
        <v>55962039</v>
      </c>
      <c r="E27" s="76">
        <f t="shared" si="1"/>
        <v>58188198</v>
      </c>
    </row>
    <row r="28" spans="1:5" x14ac:dyDescent="0.25">
      <c r="A28" s="1" t="s">
        <v>104</v>
      </c>
      <c r="B28" s="73">
        <f t="shared" si="0"/>
        <v>860667</v>
      </c>
      <c r="C28" s="76">
        <f t="shared" si="0"/>
        <v>4110780</v>
      </c>
      <c r="D28" s="76">
        <f t="shared" si="0"/>
        <v>0</v>
      </c>
      <c r="E28" s="76">
        <f t="shared" si="1"/>
        <v>0</v>
      </c>
    </row>
    <row r="29" spans="1:5" x14ac:dyDescent="0.25">
      <c r="A29" s="1" t="s">
        <v>105</v>
      </c>
      <c r="B29" s="73">
        <f t="shared" si="0"/>
        <v>205124250</v>
      </c>
      <c r="C29" s="76">
        <f t="shared" si="0"/>
        <v>221614377</v>
      </c>
      <c r="D29" s="76">
        <f t="shared" si="0"/>
        <v>186192698</v>
      </c>
      <c r="E29" s="76">
        <f t="shared" si="1"/>
        <v>187156948</v>
      </c>
    </row>
    <row r="30" spans="1:5" x14ac:dyDescent="0.25">
      <c r="A30" s="1" t="s">
        <v>106</v>
      </c>
      <c r="B30" s="73">
        <f t="shared" si="0"/>
        <v>5700000</v>
      </c>
      <c r="C30" s="76">
        <f t="shared" si="0"/>
        <v>5700000</v>
      </c>
      <c r="D30" s="76">
        <f t="shared" si="0"/>
        <v>5700000</v>
      </c>
      <c r="E30" s="76">
        <f t="shared" si="1"/>
        <v>5700000</v>
      </c>
    </row>
    <row r="31" spans="1:5" x14ac:dyDescent="0.25">
      <c r="A31" s="1" t="s">
        <v>107</v>
      </c>
      <c r="B31" s="73">
        <f t="shared" si="0"/>
        <v>0</v>
      </c>
      <c r="C31" s="76">
        <f t="shared" si="0"/>
        <v>0</v>
      </c>
      <c r="D31" s="76">
        <f t="shared" si="0"/>
        <v>0</v>
      </c>
      <c r="E31" s="76">
        <f t="shared" si="1"/>
        <v>0</v>
      </c>
    </row>
    <row r="32" spans="1:5" x14ac:dyDescent="0.25">
      <c r="A32" s="1" t="s">
        <v>108</v>
      </c>
      <c r="B32" s="73">
        <f t="shared" si="0"/>
        <v>0</v>
      </c>
      <c r="C32" s="76">
        <f t="shared" si="0"/>
        <v>0</v>
      </c>
      <c r="D32" s="76">
        <f t="shared" si="0"/>
        <v>0</v>
      </c>
      <c r="E32" s="76">
        <f t="shared" si="1"/>
        <v>0</v>
      </c>
    </row>
    <row r="33" spans="1:5" x14ac:dyDescent="0.25">
      <c r="A33" s="1" t="s">
        <v>109</v>
      </c>
      <c r="B33" s="73">
        <f t="shared" si="0"/>
        <v>0</v>
      </c>
      <c r="C33" s="76">
        <f t="shared" si="0"/>
        <v>0</v>
      </c>
      <c r="D33" s="76">
        <f t="shared" si="0"/>
        <v>0</v>
      </c>
      <c r="E33" s="76">
        <f t="shared" si="1"/>
        <v>0</v>
      </c>
    </row>
    <row r="34" spans="1:5" x14ac:dyDescent="0.25">
      <c r="A34" s="1" t="s">
        <v>110</v>
      </c>
      <c r="B34" s="73">
        <f t="shared" si="0"/>
        <v>0</v>
      </c>
      <c r="C34" s="76">
        <f t="shared" si="0"/>
        <v>0</v>
      </c>
      <c r="D34" s="76">
        <f t="shared" si="0"/>
        <v>0</v>
      </c>
      <c r="E34" s="76">
        <f t="shared" si="1"/>
        <v>0</v>
      </c>
    </row>
    <row r="35" spans="1:5" x14ac:dyDescent="0.25">
      <c r="A35" s="1" t="s">
        <v>111</v>
      </c>
      <c r="B35" s="73">
        <f t="shared" si="0"/>
        <v>0</v>
      </c>
      <c r="C35" s="76">
        <f t="shared" si="0"/>
        <v>0</v>
      </c>
      <c r="D35" s="76">
        <f t="shared" si="0"/>
        <v>0</v>
      </c>
      <c r="E35" s="76">
        <f t="shared" si="1"/>
        <v>0</v>
      </c>
    </row>
    <row r="36" spans="1:5" x14ac:dyDescent="0.25">
      <c r="A36" s="1" t="s">
        <v>112</v>
      </c>
      <c r="B36" s="73">
        <f t="shared" si="0"/>
        <v>0</v>
      </c>
      <c r="C36" s="76">
        <f t="shared" si="0"/>
        <v>0</v>
      </c>
      <c r="D36" s="76">
        <f t="shared" si="0"/>
        <v>0</v>
      </c>
      <c r="E36" s="76">
        <f t="shared" si="1"/>
        <v>0</v>
      </c>
    </row>
    <row r="37" spans="1:5" x14ac:dyDescent="0.25">
      <c r="A37" s="1" t="s">
        <v>113</v>
      </c>
      <c r="B37" s="73">
        <f t="shared" si="0"/>
        <v>455799464</v>
      </c>
      <c r="C37" s="76">
        <f t="shared" si="0"/>
        <v>506243634</v>
      </c>
      <c r="D37" s="76">
        <f t="shared" si="0"/>
        <v>560008556</v>
      </c>
      <c r="E37" s="76">
        <f t="shared" si="1"/>
        <v>549240378</v>
      </c>
    </row>
    <row r="38" spans="1:5" x14ac:dyDescent="0.25">
      <c r="A38" s="1" t="s">
        <v>114</v>
      </c>
      <c r="B38" s="73">
        <f t="shared" si="0"/>
        <v>6100000</v>
      </c>
      <c r="C38" s="76">
        <f t="shared" si="0"/>
        <v>17100000</v>
      </c>
      <c r="D38" s="76">
        <f t="shared" si="0"/>
        <v>17600000</v>
      </c>
      <c r="E38" s="76">
        <f t="shared" si="1"/>
        <v>41167881</v>
      </c>
    </row>
    <row r="39" spans="1:5" x14ac:dyDescent="0.25">
      <c r="A39" s="1" t="s">
        <v>115</v>
      </c>
      <c r="B39" s="73">
        <f t="shared" si="0"/>
        <v>233737315</v>
      </c>
      <c r="C39" s="76">
        <f t="shared" si="0"/>
        <v>466203311</v>
      </c>
      <c r="D39" s="76">
        <f t="shared" si="0"/>
        <v>467684846</v>
      </c>
      <c r="E39" s="76">
        <f t="shared" si="1"/>
        <v>498969635</v>
      </c>
    </row>
    <row r="40" spans="1:5" x14ac:dyDescent="0.25">
      <c r="A40" s="1" t="s">
        <v>116</v>
      </c>
      <c r="B40" s="73">
        <f t="shared" si="0"/>
        <v>100552225</v>
      </c>
      <c r="C40" s="76">
        <f t="shared" si="0"/>
        <v>109637880</v>
      </c>
      <c r="D40" s="76">
        <f t="shared" si="0"/>
        <v>115709180</v>
      </c>
      <c r="E40" s="76">
        <f t="shared" ref="E40:E58" si="2">E99+E158</f>
        <v>120828052</v>
      </c>
    </row>
    <row r="41" spans="1:5" x14ac:dyDescent="0.25">
      <c r="A41" s="1" t="s">
        <v>117</v>
      </c>
      <c r="B41" s="73">
        <f t="shared" si="0"/>
        <v>0</v>
      </c>
      <c r="C41" s="76">
        <f t="shared" si="0"/>
        <v>0</v>
      </c>
      <c r="D41" s="76">
        <f t="shared" si="0"/>
        <v>0</v>
      </c>
      <c r="E41" s="76">
        <f t="shared" si="2"/>
        <v>0</v>
      </c>
    </row>
    <row r="42" spans="1:5" x14ac:dyDescent="0.25">
      <c r="A42" s="1" t="s">
        <v>118</v>
      </c>
      <c r="B42" s="73">
        <f t="shared" si="0"/>
        <v>0</v>
      </c>
      <c r="C42" s="76">
        <f t="shared" si="0"/>
        <v>0</v>
      </c>
      <c r="D42" s="76">
        <f t="shared" si="0"/>
        <v>0</v>
      </c>
      <c r="E42" s="76">
        <f t="shared" si="2"/>
        <v>0</v>
      </c>
    </row>
    <row r="43" spans="1:5" x14ac:dyDescent="0.25">
      <c r="A43" s="1" t="s">
        <v>119</v>
      </c>
      <c r="B43" s="73">
        <f t="shared" si="0"/>
        <v>11795965</v>
      </c>
      <c r="C43" s="76">
        <f t="shared" si="0"/>
        <v>12006033</v>
      </c>
      <c r="D43" s="76">
        <f t="shared" si="0"/>
        <v>12079314</v>
      </c>
      <c r="E43" s="76">
        <f t="shared" si="2"/>
        <v>12079314</v>
      </c>
    </row>
    <row r="44" spans="1:5" x14ac:dyDescent="0.25">
      <c r="A44" s="1" t="s">
        <v>120</v>
      </c>
      <c r="B44" s="73">
        <f t="shared" si="0"/>
        <v>8116027</v>
      </c>
      <c r="C44" s="76">
        <f t="shared" si="0"/>
        <v>8729680</v>
      </c>
      <c r="D44" s="76">
        <f t="shared" si="0"/>
        <v>12001108</v>
      </c>
      <c r="E44" s="76">
        <f t="shared" si="2"/>
        <v>8629903</v>
      </c>
    </row>
    <row r="45" spans="1:5" x14ac:dyDescent="0.25">
      <c r="A45" s="1" t="s">
        <v>121</v>
      </c>
      <c r="B45" s="73">
        <f t="shared" si="0"/>
        <v>0</v>
      </c>
      <c r="C45" s="76">
        <f t="shared" si="0"/>
        <v>0</v>
      </c>
      <c r="D45" s="76">
        <f t="shared" si="0"/>
        <v>154676877</v>
      </c>
      <c r="E45" s="76">
        <f t="shared" si="2"/>
        <v>176996710</v>
      </c>
    </row>
    <row r="46" spans="1:5" x14ac:dyDescent="0.25">
      <c r="A46" s="1" t="s">
        <v>122</v>
      </c>
      <c r="B46" s="73">
        <f t="shared" si="0"/>
        <v>0</v>
      </c>
      <c r="C46" s="76">
        <f t="shared" si="0"/>
        <v>800000</v>
      </c>
      <c r="D46" s="76">
        <f t="shared" si="0"/>
        <v>800000</v>
      </c>
      <c r="E46" s="76">
        <f t="shared" si="2"/>
        <v>0</v>
      </c>
    </row>
    <row r="47" spans="1:5" x14ac:dyDescent="0.25">
      <c r="A47" s="1" t="s">
        <v>123</v>
      </c>
      <c r="B47" s="73">
        <f t="shared" si="0"/>
        <v>0</v>
      </c>
      <c r="C47" s="76">
        <f t="shared" si="0"/>
        <v>27966224</v>
      </c>
      <c r="D47" s="76">
        <f t="shared" si="0"/>
        <v>26794402</v>
      </c>
      <c r="E47" s="76">
        <f t="shared" si="2"/>
        <v>26381757</v>
      </c>
    </row>
    <row r="48" spans="1:5" x14ac:dyDescent="0.25">
      <c r="A48" s="1" t="s">
        <v>124</v>
      </c>
      <c r="B48" s="73">
        <f t="shared" si="0"/>
        <v>0</v>
      </c>
      <c r="C48" s="76">
        <f t="shared" si="0"/>
        <v>0</v>
      </c>
      <c r="D48" s="76">
        <f t="shared" si="0"/>
        <v>0</v>
      </c>
      <c r="E48" s="76">
        <f t="shared" si="2"/>
        <v>0</v>
      </c>
    </row>
    <row r="49" spans="1:5" x14ac:dyDescent="0.25">
      <c r="A49" s="1" t="s">
        <v>63</v>
      </c>
      <c r="B49" s="73">
        <f t="shared" si="0"/>
        <v>61800907</v>
      </c>
      <c r="C49" s="76">
        <f t="shared" si="0"/>
        <v>48107248</v>
      </c>
      <c r="D49" s="76">
        <f t="shared" si="0"/>
        <v>61667812</v>
      </c>
      <c r="E49" s="76">
        <f t="shared" si="2"/>
        <v>85989536</v>
      </c>
    </row>
    <row r="50" spans="1:5" x14ac:dyDescent="0.25">
      <c r="A50" s="1" t="s">
        <v>125</v>
      </c>
      <c r="B50" s="73">
        <f t="shared" si="0"/>
        <v>374495148</v>
      </c>
      <c r="C50" s="76">
        <f t="shared" si="0"/>
        <v>348283347</v>
      </c>
      <c r="D50" s="76">
        <f t="shared" si="0"/>
        <v>342673572</v>
      </c>
      <c r="E50" s="76">
        <f t="shared" si="2"/>
        <v>340550245</v>
      </c>
    </row>
    <row r="51" spans="1:5" x14ac:dyDescent="0.25">
      <c r="A51" s="1" t="s">
        <v>126</v>
      </c>
      <c r="B51" s="73">
        <f t="shared" si="0"/>
        <v>630974</v>
      </c>
      <c r="C51" s="76">
        <f t="shared" si="0"/>
        <v>1202670</v>
      </c>
      <c r="D51" s="76">
        <f t="shared" si="0"/>
        <v>5501440</v>
      </c>
      <c r="E51" s="76">
        <f t="shared" si="2"/>
        <v>7767330</v>
      </c>
    </row>
    <row r="52" spans="1:5" x14ac:dyDescent="0.25">
      <c r="A52" s="1" t="s">
        <v>127</v>
      </c>
      <c r="B52" s="73">
        <f t="shared" si="0"/>
        <v>0</v>
      </c>
      <c r="C52" s="76">
        <f t="shared" si="0"/>
        <v>0</v>
      </c>
      <c r="D52" s="76">
        <f t="shared" si="0"/>
        <v>0</v>
      </c>
      <c r="E52" s="76">
        <f t="shared" si="2"/>
        <v>0</v>
      </c>
    </row>
    <row r="53" spans="1:5" x14ac:dyDescent="0.25">
      <c r="A53" s="1" t="s">
        <v>128</v>
      </c>
      <c r="B53" s="73">
        <f t="shared" si="0"/>
        <v>0</v>
      </c>
      <c r="C53" s="76">
        <f t="shared" si="0"/>
        <v>4265752</v>
      </c>
      <c r="D53" s="76">
        <f t="shared" si="0"/>
        <v>0</v>
      </c>
      <c r="E53" s="76">
        <f t="shared" si="2"/>
        <v>4382910</v>
      </c>
    </row>
    <row r="54" spans="1:5" x14ac:dyDescent="0.25">
      <c r="A54" s="1" t="s">
        <v>129</v>
      </c>
      <c r="B54" s="73">
        <f t="shared" si="0"/>
        <v>48715950</v>
      </c>
      <c r="C54" s="76">
        <f t="shared" si="0"/>
        <v>56587992</v>
      </c>
      <c r="D54" s="76">
        <f t="shared" si="0"/>
        <v>61124780</v>
      </c>
      <c r="E54" s="76">
        <f t="shared" si="2"/>
        <v>39450497</v>
      </c>
    </row>
    <row r="55" spans="1:5" x14ac:dyDescent="0.25">
      <c r="A55" s="1" t="s">
        <v>130</v>
      </c>
      <c r="B55" s="73">
        <f t="shared" si="0"/>
        <v>0</v>
      </c>
      <c r="C55" s="76">
        <f t="shared" si="0"/>
        <v>0</v>
      </c>
      <c r="D55" s="76">
        <f t="shared" si="0"/>
        <v>0</v>
      </c>
      <c r="E55" s="76">
        <f t="shared" si="2"/>
        <v>0</v>
      </c>
    </row>
    <row r="56" spans="1:5" x14ac:dyDescent="0.25">
      <c r="A56" s="1" t="s">
        <v>131</v>
      </c>
      <c r="B56" s="73">
        <f t="shared" si="0"/>
        <v>0</v>
      </c>
      <c r="C56" s="76">
        <f t="shared" si="0"/>
        <v>0</v>
      </c>
      <c r="D56" s="76">
        <f t="shared" si="0"/>
        <v>0</v>
      </c>
      <c r="E56" s="76">
        <f t="shared" si="2"/>
        <v>0</v>
      </c>
    </row>
    <row r="57" spans="1:5" x14ac:dyDescent="0.25">
      <c r="A57" s="1" t="s">
        <v>132</v>
      </c>
      <c r="B57" s="73">
        <f t="shared" si="0"/>
        <v>0</v>
      </c>
      <c r="C57" s="76">
        <f t="shared" si="0"/>
        <v>2668078</v>
      </c>
      <c r="D57" s="76">
        <f t="shared" si="0"/>
        <v>1015749</v>
      </c>
      <c r="E57" s="76">
        <f t="shared" si="2"/>
        <v>939028</v>
      </c>
    </row>
    <row r="58" spans="1:5" x14ac:dyDescent="0.25">
      <c r="A58" s="67" t="s">
        <v>133</v>
      </c>
      <c r="B58" s="73">
        <f t="shared" si="0"/>
        <v>1988947311</v>
      </c>
      <c r="C58" s="76">
        <f t="shared" si="0"/>
        <v>2300244894</v>
      </c>
      <c r="D58" s="76">
        <f t="shared" si="0"/>
        <v>2513434245</v>
      </c>
      <c r="E58" s="76">
        <f t="shared" si="2"/>
        <v>2602827556</v>
      </c>
    </row>
    <row r="59" spans="1:5" x14ac:dyDescent="0.25">
      <c r="A59" s="68"/>
    </row>
    <row r="60" spans="1:5" x14ac:dyDescent="0.25">
      <c r="A60" s="69"/>
      <c r="E60" s="76">
        <f>COUNTIF(E7:E57, "&gt;0")</f>
        <v>27</v>
      </c>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0</v>
      </c>
      <c r="C66" s="74">
        <v>0</v>
      </c>
      <c r="D66" s="74">
        <v>0</v>
      </c>
      <c r="E66" s="74">
        <v>0</v>
      </c>
    </row>
    <row r="67" spans="1:5" x14ac:dyDescent="0.25">
      <c r="A67" s="1" t="s">
        <v>84</v>
      </c>
      <c r="B67" s="2">
        <v>0</v>
      </c>
      <c r="C67" s="74">
        <v>0</v>
      </c>
      <c r="D67" s="74">
        <v>0</v>
      </c>
      <c r="E67" s="74">
        <v>0</v>
      </c>
    </row>
    <row r="68" spans="1:5" x14ac:dyDescent="0.25">
      <c r="A68" s="1" t="s">
        <v>85</v>
      </c>
      <c r="B68" s="2">
        <v>0</v>
      </c>
      <c r="C68" s="74">
        <v>0</v>
      </c>
      <c r="D68" s="74">
        <v>0</v>
      </c>
      <c r="E68" s="74">
        <v>0</v>
      </c>
    </row>
    <row r="69" spans="1:5" x14ac:dyDescent="0.25">
      <c r="A69" s="1" t="s">
        <v>86</v>
      </c>
      <c r="B69" s="2">
        <v>0</v>
      </c>
      <c r="C69" s="74">
        <v>0</v>
      </c>
      <c r="D69" s="74">
        <v>0</v>
      </c>
      <c r="E69" s="74">
        <v>0</v>
      </c>
    </row>
    <row r="70" spans="1:5" x14ac:dyDescent="0.25">
      <c r="A70" s="1" t="s">
        <v>87</v>
      </c>
      <c r="B70" s="2">
        <v>0</v>
      </c>
      <c r="C70" s="74">
        <v>0</v>
      </c>
      <c r="D70" s="74">
        <v>0</v>
      </c>
      <c r="E70" s="74">
        <v>0</v>
      </c>
    </row>
    <row r="71" spans="1:5" x14ac:dyDescent="0.25">
      <c r="A71" s="1" t="s">
        <v>88</v>
      </c>
      <c r="B71" s="2">
        <v>23462</v>
      </c>
      <c r="C71" s="74">
        <v>15449</v>
      </c>
      <c r="D71" s="74">
        <v>12916</v>
      </c>
      <c r="E71" s="74">
        <v>84324</v>
      </c>
    </row>
    <row r="72" spans="1:5" x14ac:dyDescent="0.25">
      <c r="A72" s="1" t="s">
        <v>89</v>
      </c>
      <c r="B72" s="2">
        <v>0</v>
      </c>
      <c r="C72" s="74">
        <v>0</v>
      </c>
      <c r="D72" s="74">
        <v>0</v>
      </c>
      <c r="E72" s="74">
        <v>0</v>
      </c>
    </row>
    <row r="73" spans="1:5" x14ac:dyDescent="0.25">
      <c r="A73" s="1" t="s">
        <v>90</v>
      </c>
      <c r="B73" s="2">
        <v>0</v>
      </c>
      <c r="C73" s="74">
        <v>0</v>
      </c>
      <c r="D73" s="74">
        <v>0</v>
      </c>
      <c r="E73" s="74">
        <v>0</v>
      </c>
    </row>
    <row r="74" spans="1:5" x14ac:dyDescent="0.25">
      <c r="A74" s="1" t="s">
        <v>91</v>
      </c>
      <c r="B74" s="2">
        <v>0</v>
      </c>
      <c r="C74" s="74">
        <v>0</v>
      </c>
      <c r="D74" s="74">
        <v>0</v>
      </c>
      <c r="E74" s="74">
        <v>0</v>
      </c>
    </row>
    <row r="75" spans="1:5" x14ac:dyDescent="0.25">
      <c r="A75" s="1" t="s">
        <v>92</v>
      </c>
      <c r="B75" s="2">
        <v>0</v>
      </c>
      <c r="C75" s="74">
        <v>0</v>
      </c>
      <c r="D75" s="74">
        <v>0</v>
      </c>
      <c r="E75" s="74">
        <v>0</v>
      </c>
    </row>
    <row r="76" spans="1:5" x14ac:dyDescent="0.25">
      <c r="A76" s="1" t="s">
        <v>93</v>
      </c>
      <c r="B76" s="2">
        <v>0</v>
      </c>
      <c r="C76" s="74">
        <v>0</v>
      </c>
      <c r="D76" s="74">
        <v>0</v>
      </c>
      <c r="E76" s="74">
        <v>0</v>
      </c>
    </row>
    <row r="77" spans="1:5" x14ac:dyDescent="0.25">
      <c r="A77" s="1" t="s">
        <v>94</v>
      </c>
      <c r="B77" s="2">
        <v>0</v>
      </c>
      <c r="C77" s="74">
        <v>0</v>
      </c>
      <c r="D77" s="74">
        <v>0</v>
      </c>
      <c r="E77" s="74">
        <v>0</v>
      </c>
    </row>
    <row r="78" spans="1:5" x14ac:dyDescent="0.25">
      <c r="A78" s="1" t="s">
        <v>95</v>
      </c>
      <c r="B78" s="2">
        <v>1155551</v>
      </c>
      <c r="C78" s="74">
        <v>1034614</v>
      </c>
      <c r="D78" s="74">
        <v>1025370</v>
      </c>
      <c r="E78" s="74">
        <v>1059203</v>
      </c>
    </row>
    <row r="79" spans="1:5" x14ac:dyDescent="0.25">
      <c r="A79" s="1" t="s">
        <v>96</v>
      </c>
      <c r="B79" s="2">
        <v>0</v>
      </c>
      <c r="C79" s="74">
        <v>0</v>
      </c>
      <c r="D79" s="74">
        <v>0</v>
      </c>
      <c r="E79" s="74">
        <v>0</v>
      </c>
    </row>
    <row r="80" spans="1:5" x14ac:dyDescent="0.25">
      <c r="A80" s="1" t="s">
        <v>97</v>
      </c>
      <c r="B80" s="2">
        <v>0</v>
      </c>
      <c r="C80" s="74">
        <v>0</v>
      </c>
      <c r="D80" s="74">
        <v>0</v>
      </c>
      <c r="E80" s="74">
        <v>0</v>
      </c>
    </row>
    <row r="81" spans="1:5" x14ac:dyDescent="0.25">
      <c r="A81" s="1" t="s">
        <v>98</v>
      </c>
      <c r="B81" s="2">
        <v>0</v>
      </c>
      <c r="C81" s="74">
        <v>0</v>
      </c>
      <c r="D81" s="74">
        <v>0</v>
      </c>
      <c r="E81" s="74">
        <v>0</v>
      </c>
    </row>
    <row r="82" spans="1:5" x14ac:dyDescent="0.25">
      <c r="A82" s="1" t="s">
        <v>99</v>
      </c>
      <c r="B82" s="2">
        <v>0</v>
      </c>
      <c r="C82" s="74">
        <v>0</v>
      </c>
      <c r="D82" s="74">
        <v>0</v>
      </c>
      <c r="E82" s="74">
        <v>0</v>
      </c>
    </row>
    <row r="83" spans="1:5" x14ac:dyDescent="0.25">
      <c r="A83" s="1" t="s">
        <v>100</v>
      </c>
      <c r="B83" s="2">
        <v>0</v>
      </c>
      <c r="C83" s="74">
        <v>0</v>
      </c>
      <c r="D83" s="74">
        <v>0</v>
      </c>
      <c r="E83" s="74">
        <v>0</v>
      </c>
    </row>
    <row r="84" spans="1:5" x14ac:dyDescent="0.25">
      <c r="A84" s="1" t="s">
        <v>101</v>
      </c>
      <c r="B84" s="2">
        <v>39718097</v>
      </c>
      <c r="C84" s="74">
        <v>64196860</v>
      </c>
      <c r="D84" s="74">
        <v>40150157</v>
      </c>
      <c r="E84" s="74">
        <v>40180504</v>
      </c>
    </row>
    <row r="85" spans="1:5" x14ac:dyDescent="0.25">
      <c r="A85" s="1" t="s">
        <v>102</v>
      </c>
      <c r="B85" s="2">
        <v>3950088</v>
      </c>
      <c r="C85" s="74">
        <v>2907254</v>
      </c>
      <c r="D85" s="74">
        <v>0</v>
      </c>
      <c r="E85" s="74">
        <v>718507</v>
      </c>
    </row>
    <row r="86" spans="1:5" x14ac:dyDescent="0.25">
      <c r="A86" s="1" t="s">
        <v>103</v>
      </c>
      <c r="B86" s="2">
        <v>0</v>
      </c>
      <c r="C86" s="74">
        <v>0</v>
      </c>
      <c r="D86" s="74">
        <v>0</v>
      </c>
      <c r="E86" s="74">
        <v>0</v>
      </c>
    </row>
    <row r="87" spans="1:5" x14ac:dyDescent="0.25">
      <c r="A87" s="1" t="s">
        <v>104</v>
      </c>
      <c r="B87" s="2">
        <v>860667</v>
      </c>
      <c r="C87" s="74">
        <v>4110780</v>
      </c>
      <c r="D87" s="74">
        <v>0</v>
      </c>
      <c r="E87" s="74">
        <v>0</v>
      </c>
    </row>
    <row r="88" spans="1:5" x14ac:dyDescent="0.25">
      <c r="A88" s="1" t="s">
        <v>105</v>
      </c>
      <c r="B88" s="2">
        <v>0</v>
      </c>
      <c r="C88" s="74">
        <v>0</v>
      </c>
      <c r="D88" s="74">
        <v>0</v>
      </c>
      <c r="E88" s="74">
        <v>0</v>
      </c>
    </row>
    <row r="89" spans="1:5" x14ac:dyDescent="0.25">
      <c r="A89" s="1" t="s">
        <v>106</v>
      </c>
      <c r="B89" s="2">
        <v>0</v>
      </c>
      <c r="C89" s="74">
        <v>0</v>
      </c>
      <c r="D89" s="74">
        <v>0</v>
      </c>
      <c r="E89" s="74">
        <v>0</v>
      </c>
    </row>
    <row r="90" spans="1:5" x14ac:dyDescent="0.25">
      <c r="A90" s="1" t="s">
        <v>107</v>
      </c>
      <c r="B90" s="2">
        <v>0</v>
      </c>
      <c r="C90" s="74">
        <v>0</v>
      </c>
      <c r="D90" s="74">
        <v>0</v>
      </c>
      <c r="E90" s="74">
        <v>0</v>
      </c>
    </row>
    <row r="91" spans="1:5" x14ac:dyDescent="0.25">
      <c r="A91" s="1" t="s">
        <v>108</v>
      </c>
      <c r="B91" s="2">
        <v>0</v>
      </c>
      <c r="C91" s="74">
        <v>0</v>
      </c>
      <c r="D91" s="74">
        <v>0</v>
      </c>
      <c r="E91" s="74">
        <v>0</v>
      </c>
    </row>
    <row r="92" spans="1:5" x14ac:dyDescent="0.25">
      <c r="A92" s="1" t="s">
        <v>109</v>
      </c>
      <c r="B92" s="2">
        <v>0</v>
      </c>
      <c r="C92" s="74">
        <v>0</v>
      </c>
      <c r="D92" s="74">
        <v>0</v>
      </c>
      <c r="E92" s="74">
        <v>0</v>
      </c>
    </row>
    <row r="93" spans="1:5" x14ac:dyDescent="0.25">
      <c r="A93" s="1" t="s">
        <v>110</v>
      </c>
      <c r="B93" s="2">
        <v>0</v>
      </c>
      <c r="C93" s="74">
        <v>0</v>
      </c>
      <c r="D93" s="74">
        <v>0</v>
      </c>
      <c r="E93" s="74">
        <v>0</v>
      </c>
    </row>
    <row r="94" spans="1:5" x14ac:dyDescent="0.25">
      <c r="A94" s="1" t="s">
        <v>111</v>
      </c>
      <c r="B94" s="2">
        <v>0</v>
      </c>
      <c r="C94" s="74">
        <v>0</v>
      </c>
      <c r="D94" s="74">
        <v>0</v>
      </c>
      <c r="E94" s="74">
        <v>0</v>
      </c>
    </row>
    <row r="95" spans="1:5" x14ac:dyDescent="0.25">
      <c r="A95" s="1" t="s">
        <v>112</v>
      </c>
      <c r="B95" s="2">
        <v>0</v>
      </c>
      <c r="C95" s="74">
        <v>0</v>
      </c>
      <c r="D95" s="74">
        <v>0</v>
      </c>
      <c r="E95" s="74">
        <v>0</v>
      </c>
    </row>
    <row r="96" spans="1:5" x14ac:dyDescent="0.25">
      <c r="A96" s="1" t="s">
        <v>113</v>
      </c>
      <c r="B96" s="2">
        <v>0</v>
      </c>
      <c r="C96" s="74">
        <v>0</v>
      </c>
      <c r="D96" s="74">
        <v>0</v>
      </c>
      <c r="E96" s="74">
        <v>0</v>
      </c>
    </row>
    <row r="97" spans="1:5" x14ac:dyDescent="0.25">
      <c r="A97" s="1" t="s">
        <v>114</v>
      </c>
      <c r="B97" s="2">
        <v>6100000</v>
      </c>
      <c r="C97" s="74">
        <v>17100000</v>
      </c>
      <c r="D97" s="74">
        <v>17600000</v>
      </c>
      <c r="E97" s="74">
        <v>17600000</v>
      </c>
    </row>
    <row r="98" spans="1:5" x14ac:dyDescent="0.25">
      <c r="A98" s="1" t="s">
        <v>115</v>
      </c>
      <c r="B98" s="2">
        <v>0</v>
      </c>
      <c r="C98" s="74">
        <v>0</v>
      </c>
      <c r="D98" s="74">
        <v>0</v>
      </c>
      <c r="E98" s="74">
        <v>0</v>
      </c>
    </row>
    <row r="99" spans="1:5" x14ac:dyDescent="0.25">
      <c r="A99" s="1" t="s">
        <v>116</v>
      </c>
      <c r="B99" s="2">
        <v>0</v>
      </c>
      <c r="C99" s="74">
        <v>0</v>
      </c>
      <c r="D99" s="74">
        <v>0</v>
      </c>
      <c r="E99" s="74">
        <v>0</v>
      </c>
    </row>
    <row r="100" spans="1:5" x14ac:dyDescent="0.25">
      <c r="A100" s="1" t="s">
        <v>117</v>
      </c>
      <c r="B100" s="2">
        <v>0</v>
      </c>
      <c r="C100" s="74">
        <v>0</v>
      </c>
      <c r="D100" s="74">
        <v>0</v>
      </c>
      <c r="E100" s="74">
        <v>0</v>
      </c>
    </row>
    <row r="101" spans="1:5" x14ac:dyDescent="0.25">
      <c r="A101" s="1" t="s">
        <v>118</v>
      </c>
      <c r="B101" s="2">
        <v>0</v>
      </c>
      <c r="C101" s="74">
        <v>0</v>
      </c>
      <c r="D101" s="74">
        <v>0</v>
      </c>
      <c r="E101" s="74">
        <v>0</v>
      </c>
    </row>
    <row r="102" spans="1:5" x14ac:dyDescent="0.25">
      <c r="A102" s="1" t="s">
        <v>119</v>
      </c>
      <c r="B102" s="2">
        <v>0</v>
      </c>
      <c r="C102" s="74">
        <v>0</v>
      </c>
      <c r="D102" s="74">
        <v>0</v>
      </c>
      <c r="E102" s="74">
        <v>0</v>
      </c>
    </row>
    <row r="103" spans="1:5" x14ac:dyDescent="0.25">
      <c r="A103" s="1" t="s">
        <v>120</v>
      </c>
      <c r="B103" s="2">
        <v>0</v>
      </c>
      <c r="C103" s="74">
        <v>0</v>
      </c>
      <c r="D103" s="74">
        <v>0</v>
      </c>
      <c r="E103" s="74">
        <v>0</v>
      </c>
    </row>
    <row r="104" spans="1:5" x14ac:dyDescent="0.25">
      <c r="A104" s="1" t="s">
        <v>121</v>
      </c>
      <c r="B104" s="2">
        <v>0</v>
      </c>
      <c r="C104" s="74">
        <v>0</v>
      </c>
      <c r="D104" s="74">
        <v>0</v>
      </c>
      <c r="E104" s="74">
        <v>0</v>
      </c>
    </row>
    <row r="105" spans="1:5" x14ac:dyDescent="0.25">
      <c r="A105" s="1" t="s">
        <v>122</v>
      </c>
      <c r="B105" s="2">
        <v>0</v>
      </c>
      <c r="C105" s="74">
        <v>0</v>
      </c>
      <c r="D105" s="74">
        <v>0</v>
      </c>
      <c r="E105" s="74">
        <v>0</v>
      </c>
    </row>
    <row r="106" spans="1:5" x14ac:dyDescent="0.25">
      <c r="A106" s="1" t="s">
        <v>123</v>
      </c>
      <c r="B106" s="2">
        <v>0</v>
      </c>
      <c r="C106" s="74">
        <v>0</v>
      </c>
      <c r="D106" s="74">
        <v>0</v>
      </c>
      <c r="E106" s="74">
        <v>0</v>
      </c>
    </row>
    <row r="107" spans="1:5" x14ac:dyDescent="0.25">
      <c r="A107" s="1" t="s">
        <v>124</v>
      </c>
      <c r="B107" s="2">
        <v>0</v>
      </c>
      <c r="C107" s="74">
        <v>0</v>
      </c>
      <c r="D107" s="74">
        <v>0</v>
      </c>
      <c r="E107" s="74">
        <v>0</v>
      </c>
    </row>
    <row r="108" spans="1:5" x14ac:dyDescent="0.25">
      <c r="A108" s="1" t="s">
        <v>63</v>
      </c>
      <c r="B108" s="2">
        <v>0</v>
      </c>
      <c r="C108" s="74">
        <v>0</v>
      </c>
      <c r="D108" s="74">
        <v>0</v>
      </c>
      <c r="E108" s="74">
        <v>0</v>
      </c>
    </row>
    <row r="109" spans="1:5" x14ac:dyDescent="0.25">
      <c r="A109" s="1" t="s">
        <v>125</v>
      </c>
      <c r="B109" s="2">
        <v>0</v>
      </c>
      <c r="C109" s="74">
        <v>0</v>
      </c>
      <c r="D109" s="74">
        <v>0</v>
      </c>
      <c r="E109" s="74">
        <v>0</v>
      </c>
    </row>
    <row r="110" spans="1:5" x14ac:dyDescent="0.25">
      <c r="A110" s="1" t="s">
        <v>126</v>
      </c>
      <c r="B110" s="2">
        <v>630974</v>
      </c>
      <c r="C110" s="74">
        <v>981152</v>
      </c>
      <c r="D110" s="74">
        <v>5501440</v>
      </c>
      <c r="E110" s="74">
        <v>7628748</v>
      </c>
    </row>
    <row r="111" spans="1:5" x14ac:dyDescent="0.25">
      <c r="A111" s="1" t="s">
        <v>127</v>
      </c>
      <c r="B111" s="2">
        <v>0</v>
      </c>
      <c r="C111" s="74">
        <v>0</v>
      </c>
      <c r="D111" s="74">
        <v>0</v>
      </c>
      <c r="E111" s="74">
        <v>0</v>
      </c>
    </row>
    <row r="112" spans="1:5" x14ac:dyDescent="0.25">
      <c r="A112" s="1" t="s">
        <v>128</v>
      </c>
      <c r="B112" s="2">
        <v>0</v>
      </c>
      <c r="C112" s="74">
        <v>0</v>
      </c>
      <c r="D112" s="74">
        <v>0</v>
      </c>
      <c r="E112" s="74">
        <v>0</v>
      </c>
    </row>
    <row r="113" spans="1:5" x14ac:dyDescent="0.25">
      <c r="A113" s="1" t="s">
        <v>129</v>
      </c>
      <c r="B113" s="2">
        <v>0</v>
      </c>
      <c r="C113" s="74">
        <v>0</v>
      </c>
      <c r="D113" s="74">
        <v>0</v>
      </c>
      <c r="E113" s="74">
        <v>0</v>
      </c>
    </row>
    <row r="114" spans="1:5" x14ac:dyDescent="0.25">
      <c r="A114" s="1" t="s">
        <v>130</v>
      </c>
      <c r="B114" s="2">
        <v>0</v>
      </c>
      <c r="C114" s="74">
        <v>0</v>
      </c>
      <c r="D114" s="74">
        <v>0</v>
      </c>
      <c r="E114" s="74">
        <v>0</v>
      </c>
    </row>
    <row r="115" spans="1:5" x14ac:dyDescent="0.25">
      <c r="A115" s="1" t="s">
        <v>131</v>
      </c>
      <c r="B115" s="2">
        <v>0</v>
      </c>
      <c r="C115" s="74">
        <v>0</v>
      </c>
      <c r="D115" s="74">
        <v>0</v>
      </c>
      <c r="E115" s="74">
        <v>0</v>
      </c>
    </row>
    <row r="116" spans="1:5" x14ac:dyDescent="0.25">
      <c r="A116" s="1" t="s">
        <v>132</v>
      </c>
      <c r="B116" s="2">
        <v>0</v>
      </c>
      <c r="C116" s="74">
        <v>2668078</v>
      </c>
      <c r="D116" s="74">
        <v>1015749</v>
      </c>
      <c r="E116" s="74">
        <v>939028</v>
      </c>
    </row>
    <row r="117" spans="1:5" x14ac:dyDescent="0.25">
      <c r="A117" s="67" t="s">
        <v>133</v>
      </c>
      <c r="B117" s="2">
        <v>52438839</v>
      </c>
      <c r="C117" s="74">
        <v>93014187</v>
      </c>
      <c r="D117" s="74">
        <v>65305632</v>
      </c>
      <c r="E117" s="74">
        <v>68210314</v>
      </c>
    </row>
    <row r="118" spans="1:5" x14ac:dyDescent="0.25">
      <c r="A118" s="68"/>
    </row>
    <row r="119" spans="1:5" x14ac:dyDescent="0.25">
      <c r="A119" s="73"/>
    </row>
    <row r="120" spans="1:5" x14ac:dyDescent="0.25">
      <c r="A120" s="73"/>
      <c r="E120" s="88"/>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2">
        <v>16469885</v>
      </c>
      <c r="C125" s="74">
        <v>14879283</v>
      </c>
      <c r="D125" s="74">
        <v>41647749</v>
      </c>
      <c r="E125" s="74">
        <v>22273431</v>
      </c>
    </row>
    <row r="126" spans="1:5" x14ac:dyDescent="0.25">
      <c r="A126" s="1" t="s">
        <v>84</v>
      </c>
      <c r="B126" s="2">
        <v>0</v>
      </c>
      <c r="C126" s="74">
        <v>0</v>
      </c>
      <c r="D126" s="74">
        <v>0</v>
      </c>
      <c r="E126" s="74">
        <v>0</v>
      </c>
    </row>
    <row r="127" spans="1:5" x14ac:dyDescent="0.25">
      <c r="A127" s="1" t="s">
        <v>85</v>
      </c>
      <c r="B127" s="2">
        <v>0</v>
      </c>
      <c r="C127" s="74">
        <v>0</v>
      </c>
      <c r="D127" s="74">
        <v>0</v>
      </c>
      <c r="E127" s="74">
        <v>0</v>
      </c>
    </row>
    <row r="128" spans="1:5" x14ac:dyDescent="0.25">
      <c r="A128" s="1" t="s">
        <v>86</v>
      </c>
      <c r="B128" s="2">
        <v>90558810</v>
      </c>
      <c r="C128" s="74">
        <v>96594930</v>
      </c>
      <c r="D128" s="74">
        <v>105195915</v>
      </c>
      <c r="E128" s="74">
        <v>108351270</v>
      </c>
    </row>
    <row r="129" spans="1:5" x14ac:dyDescent="0.25">
      <c r="A129" s="1" t="s">
        <v>87</v>
      </c>
      <c r="B129" s="2">
        <v>0</v>
      </c>
      <c r="C129" s="74">
        <v>0</v>
      </c>
      <c r="D129" s="74">
        <v>0</v>
      </c>
      <c r="E129" s="74">
        <v>0</v>
      </c>
    </row>
    <row r="130" spans="1:5" x14ac:dyDescent="0.25">
      <c r="A130" s="1" t="s">
        <v>88</v>
      </c>
      <c r="B130" s="2">
        <v>62919616</v>
      </c>
      <c r="C130" s="74">
        <v>63811832</v>
      </c>
      <c r="D130" s="74">
        <v>74838558</v>
      </c>
      <c r="E130" s="74">
        <v>61925347</v>
      </c>
    </row>
    <row r="131" spans="1:5" x14ac:dyDescent="0.25">
      <c r="A131" s="1" t="s">
        <v>89</v>
      </c>
      <c r="B131" s="2">
        <v>83616896</v>
      </c>
      <c r="C131" s="74">
        <v>84708559</v>
      </c>
      <c r="D131" s="74">
        <v>83561434</v>
      </c>
      <c r="E131" s="74">
        <v>76203424</v>
      </c>
    </row>
    <row r="132" spans="1:5" x14ac:dyDescent="0.25">
      <c r="A132" s="1" t="s">
        <v>90</v>
      </c>
      <c r="B132" s="2">
        <v>0</v>
      </c>
      <c r="C132" s="74">
        <v>0</v>
      </c>
      <c r="D132" s="74">
        <v>0</v>
      </c>
      <c r="E132" s="74">
        <v>0</v>
      </c>
    </row>
    <row r="133" spans="1:5" x14ac:dyDescent="0.25">
      <c r="A133" s="1" t="s">
        <v>91</v>
      </c>
      <c r="B133" s="2">
        <v>0</v>
      </c>
      <c r="C133" s="74">
        <v>0</v>
      </c>
      <c r="D133" s="74">
        <v>0</v>
      </c>
      <c r="E133" s="74">
        <v>0</v>
      </c>
    </row>
    <row r="134" spans="1:5" x14ac:dyDescent="0.25">
      <c r="A134" s="1" t="s">
        <v>92</v>
      </c>
      <c r="B134" s="2">
        <v>0</v>
      </c>
      <c r="C134" s="74">
        <v>0</v>
      </c>
      <c r="D134" s="74">
        <v>0</v>
      </c>
      <c r="E134" s="74">
        <v>0</v>
      </c>
    </row>
    <row r="135" spans="1:5" x14ac:dyDescent="0.25">
      <c r="A135" s="1" t="s">
        <v>93</v>
      </c>
      <c r="B135" s="2">
        <v>0</v>
      </c>
      <c r="C135" s="74">
        <v>0</v>
      </c>
      <c r="D135" s="74">
        <v>0</v>
      </c>
      <c r="E135" s="74">
        <v>0</v>
      </c>
    </row>
    <row r="136" spans="1:5" x14ac:dyDescent="0.25">
      <c r="A136" s="1" t="s">
        <v>94</v>
      </c>
      <c r="B136" s="2">
        <v>0</v>
      </c>
      <c r="C136" s="74">
        <v>0</v>
      </c>
      <c r="D136" s="74">
        <v>80046</v>
      </c>
      <c r="E136" s="74">
        <v>180583</v>
      </c>
    </row>
    <row r="137" spans="1:5" x14ac:dyDescent="0.25">
      <c r="A137" s="1" t="s">
        <v>95</v>
      </c>
      <c r="B137" s="2">
        <v>450000</v>
      </c>
      <c r="C137" s="74">
        <v>433767</v>
      </c>
      <c r="D137" s="74">
        <v>450000</v>
      </c>
      <c r="E137" s="74">
        <v>450000</v>
      </c>
    </row>
    <row r="138" spans="1:5" x14ac:dyDescent="0.25">
      <c r="A138" s="1" t="s">
        <v>96</v>
      </c>
      <c r="B138" s="2">
        <v>46154084</v>
      </c>
      <c r="C138" s="74">
        <v>40763373</v>
      </c>
      <c r="D138" s="74">
        <v>58586288</v>
      </c>
      <c r="E138" s="74">
        <v>106475907</v>
      </c>
    </row>
    <row r="139" spans="1:5" x14ac:dyDescent="0.25">
      <c r="A139" s="1" t="s">
        <v>97</v>
      </c>
      <c r="B139" s="2">
        <v>0</v>
      </c>
      <c r="C139" s="74">
        <v>0</v>
      </c>
      <c r="D139" s="74">
        <v>0</v>
      </c>
      <c r="E139" s="74">
        <v>0</v>
      </c>
    </row>
    <row r="140" spans="1:5" x14ac:dyDescent="0.25">
      <c r="A140" s="1" t="s">
        <v>98</v>
      </c>
      <c r="B140" s="2">
        <v>0</v>
      </c>
      <c r="C140" s="74">
        <v>0</v>
      </c>
      <c r="D140" s="74">
        <v>0</v>
      </c>
      <c r="E140" s="74">
        <v>0</v>
      </c>
    </row>
    <row r="141" spans="1:5" x14ac:dyDescent="0.25">
      <c r="A141" s="1" t="s">
        <v>99</v>
      </c>
      <c r="B141" s="2">
        <v>14105000</v>
      </c>
      <c r="C141" s="74">
        <v>13440673</v>
      </c>
      <c r="D141" s="74">
        <v>14437440</v>
      </c>
      <c r="E141" s="74">
        <v>15197598</v>
      </c>
    </row>
    <row r="142" spans="1:5" x14ac:dyDescent="0.25">
      <c r="A142" s="1" t="s">
        <v>100</v>
      </c>
      <c r="B142" s="2">
        <v>0</v>
      </c>
      <c r="C142" s="74">
        <v>0</v>
      </c>
      <c r="D142" s="74">
        <v>0</v>
      </c>
      <c r="E142" s="74">
        <v>0</v>
      </c>
    </row>
    <row r="143" spans="1:5" x14ac:dyDescent="0.25">
      <c r="A143" s="1" t="s">
        <v>101</v>
      </c>
      <c r="B143" s="2">
        <v>28766522</v>
      </c>
      <c r="C143" s="74">
        <v>0</v>
      </c>
      <c r="D143" s="74">
        <v>5841332</v>
      </c>
      <c r="E143" s="74">
        <v>5309136</v>
      </c>
    </row>
    <row r="144" spans="1:5" x14ac:dyDescent="0.25">
      <c r="A144" s="1" t="s">
        <v>102</v>
      </c>
      <c r="B144" s="2">
        <v>1437211</v>
      </c>
      <c r="C144" s="74">
        <v>2413899</v>
      </c>
      <c r="D144" s="74">
        <v>414667</v>
      </c>
      <c r="E144" s="74">
        <v>0</v>
      </c>
    </row>
    <row r="145" spans="1:5" x14ac:dyDescent="0.25">
      <c r="A145" s="1" t="s">
        <v>103</v>
      </c>
      <c r="B145" s="2">
        <v>86193197</v>
      </c>
      <c r="C145" s="74">
        <v>73817395</v>
      </c>
      <c r="D145" s="74">
        <v>55962039</v>
      </c>
      <c r="E145" s="74">
        <v>58188198</v>
      </c>
    </row>
    <row r="146" spans="1:5" x14ac:dyDescent="0.25">
      <c r="A146" s="1" t="s">
        <v>104</v>
      </c>
      <c r="B146" s="2">
        <v>0</v>
      </c>
      <c r="C146" s="74">
        <v>0</v>
      </c>
      <c r="D146" s="74">
        <v>0</v>
      </c>
      <c r="E146" s="74">
        <v>0</v>
      </c>
    </row>
    <row r="147" spans="1:5" x14ac:dyDescent="0.25">
      <c r="A147" s="1" t="s">
        <v>105</v>
      </c>
      <c r="B147" s="2">
        <v>205124250</v>
      </c>
      <c r="C147" s="74">
        <v>221614377</v>
      </c>
      <c r="D147" s="74">
        <v>186192698</v>
      </c>
      <c r="E147" s="74">
        <v>187156948</v>
      </c>
    </row>
    <row r="148" spans="1:5" x14ac:dyDescent="0.25">
      <c r="A148" s="1" t="s">
        <v>106</v>
      </c>
      <c r="B148" s="2">
        <v>5700000</v>
      </c>
      <c r="C148" s="74">
        <v>5700000</v>
      </c>
      <c r="D148" s="74">
        <v>5700000</v>
      </c>
      <c r="E148" s="74">
        <v>5700000</v>
      </c>
    </row>
    <row r="149" spans="1:5" x14ac:dyDescent="0.25">
      <c r="A149" s="1" t="s">
        <v>107</v>
      </c>
      <c r="B149" s="2">
        <v>0</v>
      </c>
      <c r="C149" s="74">
        <v>0</v>
      </c>
      <c r="D149" s="74">
        <v>0</v>
      </c>
      <c r="E149" s="74">
        <v>0</v>
      </c>
    </row>
    <row r="150" spans="1:5" x14ac:dyDescent="0.25">
      <c r="A150" s="1" t="s">
        <v>108</v>
      </c>
      <c r="B150" s="2">
        <v>0</v>
      </c>
      <c r="C150" s="74">
        <v>0</v>
      </c>
      <c r="D150" s="74">
        <v>0</v>
      </c>
      <c r="E150" s="74">
        <v>0</v>
      </c>
    </row>
    <row r="151" spans="1:5" x14ac:dyDescent="0.25">
      <c r="A151" s="1" t="s">
        <v>109</v>
      </c>
      <c r="B151" s="2">
        <v>0</v>
      </c>
      <c r="C151" s="74">
        <v>0</v>
      </c>
      <c r="D151" s="74">
        <v>0</v>
      </c>
      <c r="E151" s="74">
        <v>0</v>
      </c>
    </row>
    <row r="152" spans="1:5" x14ac:dyDescent="0.25">
      <c r="A152" s="1" t="s">
        <v>110</v>
      </c>
      <c r="B152" s="2">
        <v>0</v>
      </c>
      <c r="C152" s="74">
        <v>0</v>
      </c>
      <c r="D152" s="74">
        <v>0</v>
      </c>
      <c r="E152" s="74">
        <v>0</v>
      </c>
    </row>
    <row r="153" spans="1:5" x14ac:dyDescent="0.25">
      <c r="A153" s="1" t="s">
        <v>111</v>
      </c>
      <c r="B153" s="2">
        <v>0</v>
      </c>
      <c r="C153" s="74">
        <v>0</v>
      </c>
      <c r="D153" s="74">
        <v>0</v>
      </c>
      <c r="E153" s="74">
        <v>0</v>
      </c>
    </row>
    <row r="154" spans="1:5" x14ac:dyDescent="0.25">
      <c r="A154" s="1" t="s">
        <v>112</v>
      </c>
      <c r="B154" s="2">
        <v>0</v>
      </c>
      <c r="C154" s="74">
        <v>0</v>
      </c>
      <c r="D154" s="74">
        <v>0</v>
      </c>
      <c r="E154" s="74">
        <v>0</v>
      </c>
    </row>
    <row r="155" spans="1:5" x14ac:dyDescent="0.25">
      <c r="A155" s="1" t="s">
        <v>113</v>
      </c>
      <c r="B155" s="2">
        <v>455799464</v>
      </c>
      <c r="C155" s="74">
        <v>506243634</v>
      </c>
      <c r="D155" s="74">
        <v>560008556</v>
      </c>
      <c r="E155" s="74">
        <v>549240378</v>
      </c>
    </row>
    <row r="156" spans="1:5" x14ac:dyDescent="0.25">
      <c r="A156" s="1" t="s">
        <v>114</v>
      </c>
      <c r="B156" s="2">
        <v>0</v>
      </c>
      <c r="C156" s="74">
        <v>0</v>
      </c>
      <c r="D156" s="74">
        <v>0</v>
      </c>
      <c r="E156" s="74">
        <v>23567881</v>
      </c>
    </row>
    <row r="157" spans="1:5" x14ac:dyDescent="0.25">
      <c r="A157" s="1" t="s">
        <v>115</v>
      </c>
      <c r="B157" s="2">
        <v>233737315</v>
      </c>
      <c r="C157" s="74">
        <v>466203311</v>
      </c>
      <c r="D157" s="74">
        <v>467684846</v>
      </c>
      <c r="E157" s="74">
        <v>498969635</v>
      </c>
    </row>
    <row r="158" spans="1:5" x14ac:dyDescent="0.25">
      <c r="A158" s="1" t="s">
        <v>116</v>
      </c>
      <c r="B158" s="2">
        <v>100552225</v>
      </c>
      <c r="C158" s="74">
        <v>109637880</v>
      </c>
      <c r="D158" s="74">
        <v>115709180</v>
      </c>
      <c r="E158" s="74">
        <v>120828052</v>
      </c>
    </row>
    <row r="159" spans="1:5" x14ac:dyDescent="0.25">
      <c r="A159" s="1" t="s">
        <v>117</v>
      </c>
      <c r="B159" s="2">
        <v>0</v>
      </c>
      <c r="C159" s="74">
        <v>0</v>
      </c>
      <c r="D159" s="74">
        <v>0</v>
      </c>
      <c r="E159" s="74">
        <v>0</v>
      </c>
    </row>
    <row r="160" spans="1:5" x14ac:dyDescent="0.25">
      <c r="A160" s="1" t="s">
        <v>118</v>
      </c>
      <c r="B160" s="2">
        <v>0</v>
      </c>
      <c r="C160" s="74">
        <v>0</v>
      </c>
      <c r="D160" s="74">
        <v>0</v>
      </c>
      <c r="E160" s="74">
        <v>0</v>
      </c>
    </row>
    <row r="161" spans="1:5" x14ac:dyDescent="0.25">
      <c r="A161" s="1" t="s">
        <v>119</v>
      </c>
      <c r="B161" s="2">
        <v>11795965</v>
      </c>
      <c r="C161" s="74">
        <v>12006033</v>
      </c>
      <c r="D161" s="74">
        <v>12079314</v>
      </c>
      <c r="E161" s="74">
        <v>12079314</v>
      </c>
    </row>
    <row r="162" spans="1:5" x14ac:dyDescent="0.25">
      <c r="A162" s="1" t="s">
        <v>120</v>
      </c>
      <c r="B162" s="2">
        <v>8116027</v>
      </c>
      <c r="C162" s="74">
        <v>8729680</v>
      </c>
      <c r="D162" s="74">
        <v>12001108</v>
      </c>
      <c r="E162" s="74">
        <v>8629903</v>
      </c>
    </row>
    <row r="163" spans="1:5" x14ac:dyDescent="0.25">
      <c r="A163" s="1" t="s">
        <v>121</v>
      </c>
      <c r="B163" s="2">
        <v>0</v>
      </c>
      <c r="C163" s="74">
        <v>0</v>
      </c>
      <c r="D163" s="74">
        <v>154676877</v>
      </c>
      <c r="E163" s="74">
        <v>176996710</v>
      </c>
    </row>
    <row r="164" spans="1:5" x14ac:dyDescent="0.25">
      <c r="A164" s="1" t="s">
        <v>122</v>
      </c>
      <c r="B164" s="2">
        <v>0</v>
      </c>
      <c r="C164" s="74">
        <v>800000</v>
      </c>
      <c r="D164" s="74">
        <v>800000</v>
      </c>
      <c r="E164" s="74">
        <v>0</v>
      </c>
    </row>
    <row r="165" spans="1:5" x14ac:dyDescent="0.25">
      <c r="A165" s="1" t="s">
        <v>123</v>
      </c>
      <c r="B165" s="2">
        <v>0</v>
      </c>
      <c r="C165" s="74">
        <v>27966224</v>
      </c>
      <c r="D165" s="74">
        <v>26794402</v>
      </c>
      <c r="E165" s="74">
        <v>26381757</v>
      </c>
    </row>
    <row r="166" spans="1:5" x14ac:dyDescent="0.25">
      <c r="A166" s="1" t="s">
        <v>124</v>
      </c>
      <c r="B166" s="2">
        <v>0</v>
      </c>
      <c r="C166" s="74">
        <v>0</v>
      </c>
      <c r="D166" s="74">
        <v>0</v>
      </c>
      <c r="E166" s="74">
        <v>0</v>
      </c>
    </row>
    <row r="167" spans="1:5" x14ac:dyDescent="0.25">
      <c r="A167" s="1" t="s">
        <v>63</v>
      </c>
      <c r="B167" s="2">
        <v>61800907</v>
      </c>
      <c r="C167" s="74">
        <v>48107248</v>
      </c>
      <c r="D167" s="74">
        <v>61667812</v>
      </c>
      <c r="E167" s="74">
        <v>85989536</v>
      </c>
    </row>
    <row r="168" spans="1:5" x14ac:dyDescent="0.25">
      <c r="A168" s="1" t="s">
        <v>125</v>
      </c>
      <c r="B168" s="2">
        <v>374495148</v>
      </c>
      <c r="C168" s="74">
        <v>348283347</v>
      </c>
      <c r="D168" s="74">
        <v>342673572</v>
      </c>
      <c r="E168" s="74">
        <v>340550245</v>
      </c>
    </row>
    <row r="169" spans="1:5" x14ac:dyDescent="0.25">
      <c r="A169" s="1" t="s">
        <v>126</v>
      </c>
      <c r="B169" s="2">
        <v>0</v>
      </c>
      <c r="C169" s="74">
        <v>221518</v>
      </c>
      <c r="D169" s="74">
        <v>0</v>
      </c>
      <c r="E169" s="74">
        <v>138582</v>
      </c>
    </row>
    <row r="170" spans="1:5" x14ac:dyDescent="0.25">
      <c r="A170" s="1" t="s">
        <v>127</v>
      </c>
      <c r="B170" s="2">
        <v>0</v>
      </c>
      <c r="C170" s="74">
        <v>0</v>
      </c>
      <c r="D170" s="74">
        <v>0</v>
      </c>
      <c r="E170" s="74">
        <v>0</v>
      </c>
    </row>
    <row r="171" spans="1:5" x14ac:dyDescent="0.25">
      <c r="A171" s="1" t="s">
        <v>128</v>
      </c>
      <c r="B171" s="2">
        <v>0</v>
      </c>
      <c r="C171" s="74">
        <v>4265752</v>
      </c>
      <c r="D171" s="74">
        <v>0</v>
      </c>
      <c r="E171" s="74">
        <v>4382910</v>
      </c>
    </row>
    <row r="172" spans="1:5" x14ac:dyDescent="0.25">
      <c r="A172" s="1" t="s">
        <v>129</v>
      </c>
      <c r="B172" s="2">
        <v>48715950</v>
      </c>
      <c r="C172" s="74">
        <v>56587992</v>
      </c>
      <c r="D172" s="74">
        <v>61124780</v>
      </c>
      <c r="E172" s="74">
        <v>39450497</v>
      </c>
    </row>
    <row r="173" spans="1:5" x14ac:dyDescent="0.25">
      <c r="A173" s="1" t="s">
        <v>130</v>
      </c>
      <c r="B173" s="2">
        <v>0</v>
      </c>
      <c r="C173" s="74">
        <v>0</v>
      </c>
      <c r="D173" s="74">
        <v>0</v>
      </c>
      <c r="E173" s="74">
        <v>0</v>
      </c>
    </row>
    <row r="174" spans="1:5" x14ac:dyDescent="0.25">
      <c r="A174" s="1" t="s">
        <v>131</v>
      </c>
      <c r="B174" s="2">
        <v>0</v>
      </c>
      <c r="C174" s="74">
        <v>0</v>
      </c>
      <c r="D174" s="74">
        <v>0</v>
      </c>
      <c r="E174" s="74">
        <v>0</v>
      </c>
    </row>
    <row r="175" spans="1:5" x14ac:dyDescent="0.25">
      <c r="A175" s="1" t="s">
        <v>132</v>
      </c>
      <c r="B175" s="2">
        <v>0</v>
      </c>
      <c r="C175" s="75">
        <v>0</v>
      </c>
      <c r="D175" s="74">
        <v>0</v>
      </c>
      <c r="E175" s="74">
        <v>0</v>
      </c>
    </row>
    <row r="176" spans="1:5" x14ac:dyDescent="0.25">
      <c r="A176" s="67" t="s">
        <v>133</v>
      </c>
      <c r="B176" s="2">
        <v>1936508472</v>
      </c>
      <c r="C176" s="74">
        <v>2207230707</v>
      </c>
      <c r="D176" s="74">
        <v>2448128613</v>
      </c>
      <c r="E176" s="74">
        <v>2534617242</v>
      </c>
    </row>
    <row r="182" spans="1:6" ht="16.5" customHeight="1"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9.6903974645177471E-2</v>
      </c>
      <c r="C184" s="79">
        <v>8.2048104287283444E-2</v>
      </c>
      <c r="D184" s="79">
        <v>0.19739796649103822</v>
      </c>
      <c r="E184" s="79">
        <v>0.1214068719985453</v>
      </c>
      <c r="F184" s="70">
        <f t="shared" ref="F184:F215" si="3">RANK(E184,E$184:E$234,0)</f>
        <v>13</v>
      </c>
    </row>
    <row r="185" spans="1:6" x14ac:dyDescent="0.25">
      <c r="A185" s="1" t="s">
        <v>84</v>
      </c>
      <c r="B185" s="79">
        <v>0</v>
      </c>
      <c r="C185" s="79">
        <v>0</v>
      </c>
      <c r="D185" s="79">
        <v>0</v>
      </c>
      <c r="E185" s="79">
        <v>0</v>
      </c>
      <c r="F185" s="70">
        <f t="shared" si="3"/>
        <v>28</v>
      </c>
    </row>
    <row r="186" spans="1:6" x14ac:dyDescent="0.25">
      <c r="A186" s="1" t="s">
        <v>85</v>
      </c>
      <c r="B186" s="79">
        <v>0</v>
      </c>
      <c r="C186" s="79">
        <v>0</v>
      </c>
      <c r="D186" s="79">
        <v>0</v>
      </c>
      <c r="E186" s="79">
        <v>0</v>
      </c>
      <c r="F186" s="70">
        <f t="shared" si="3"/>
        <v>28</v>
      </c>
    </row>
    <row r="187" spans="1:6" x14ac:dyDescent="0.25">
      <c r="A187" s="1" t="s">
        <v>86</v>
      </c>
      <c r="B187" s="79">
        <v>0.62752021781889944</v>
      </c>
      <c r="C187" s="79">
        <v>0.62916143990722939</v>
      </c>
      <c r="D187" s="79">
        <v>0.65192903811509828</v>
      </c>
      <c r="E187" s="79">
        <v>0.6559803682119042</v>
      </c>
      <c r="F187" s="70">
        <f t="shared" si="3"/>
        <v>1</v>
      </c>
    </row>
    <row r="188" spans="1:6" x14ac:dyDescent="0.25">
      <c r="A188" s="1" t="s">
        <v>87</v>
      </c>
      <c r="B188" s="79">
        <v>0</v>
      </c>
      <c r="C188" s="79">
        <v>0</v>
      </c>
      <c r="D188" s="79">
        <v>0</v>
      </c>
      <c r="E188" s="79">
        <v>0</v>
      </c>
      <c r="F188" s="70">
        <f t="shared" si="3"/>
        <v>28</v>
      </c>
    </row>
    <row r="189" spans="1:6" x14ac:dyDescent="0.25">
      <c r="A189" s="1" t="s">
        <v>88</v>
      </c>
      <c r="B189" s="79">
        <v>0.20868018930167026</v>
      </c>
      <c r="C189" s="79">
        <v>0.16810516527717251</v>
      </c>
      <c r="D189" s="79">
        <v>0.18256677667271132</v>
      </c>
      <c r="E189" s="79">
        <v>0.1626892843524346</v>
      </c>
      <c r="F189" s="70">
        <f t="shared" si="3"/>
        <v>8</v>
      </c>
    </row>
    <row r="190" spans="1:6" x14ac:dyDescent="0.25">
      <c r="A190" s="1" t="s">
        <v>89</v>
      </c>
      <c r="B190" s="79">
        <v>0.16570022646207985</v>
      </c>
      <c r="C190" s="79">
        <v>0.18074295447241592</v>
      </c>
      <c r="D190" s="79">
        <v>0.17185955236710507</v>
      </c>
      <c r="E190" s="79">
        <v>0.15290788432271793</v>
      </c>
      <c r="F190" s="70">
        <f t="shared" si="3"/>
        <v>11</v>
      </c>
    </row>
    <row r="191" spans="1:6" x14ac:dyDescent="0.25">
      <c r="A191" s="1" t="s">
        <v>90</v>
      </c>
      <c r="B191" s="79">
        <v>0</v>
      </c>
      <c r="C191" s="79">
        <v>0</v>
      </c>
      <c r="D191" s="79">
        <v>0</v>
      </c>
      <c r="E191" s="79">
        <v>0</v>
      </c>
      <c r="F191" s="70">
        <f t="shared" si="3"/>
        <v>28</v>
      </c>
    </row>
    <row r="192" spans="1:6" x14ac:dyDescent="0.25">
      <c r="A192" s="1" t="s">
        <v>91</v>
      </c>
      <c r="B192" s="79">
        <v>0</v>
      </c>
      <c r="C192" s="79">
        <v>0</v>
      </c>
      <c r="D192" s="79">
        <v>0</v>
      </c>
      <c r="E192" s="79">
        <v>0</v>
      </c>
      <c r="F192" s="70">
        <f t="shared" si="3"/>
        <v>28</v>
      </c>
    </row>
    <row r="193" spans="1:6" x14ac:dyDescent="0.25">
      <c r="A193" s="1" t="s">
        <v>92</v>
      </c>
      <c r="B193" s="79">
        <v>0</v>
      </c>
      <c r="C193" s="79">
        <v>0</v>
      </c>
      <c r="D193" s="79">
        <v>0</v>
      </c>
      <c r="E193" s="79">
        <v>0</v>
      </c>
      <c r="F193" s="70">
        <f t="shared" si="3"/>
        <v>28</v>
      </c>
    </row>
    <row r="194" spans="1:6" x14ac:dyDescent="0.25">
      <c r="A194" s="1" t="s">
        <v>93</v>
      </c>
      <c r="B194" s="79">
        <v>0</v>
      </c>
      <c r="C194" s="79">
        <v>0</v>
      </c>
      <c r="D194" s="79">
        <v>0</v>
      </c>
      <c r="E194" s="79">
        <v>0</v>
      </c>
      <c r="F194" s="70">
        <f t="shared" si="3"/>
        <v>28</v>
      </c>
    </row>
    <row r="195" spans="1:6" x14ac:dyDescent="0.25">
      <c r="A195" s="1" t="s">
        <v>94</v>
      </c>
      <c r="B195" s="79">
        <v>0</v>
      </c>
      <c r="C195" s="79">
        <v>0</v>
      </c>
      <c r="D195" s="79">
        <v>3.963424610983309E-4</v>
      </c>
      <c r="E195" s="79">
        <v>9.0878542669368761E-4</v>
      </c>
      <c r="F195" s="70">
        <f t="shared" si="3"/>
        <v>27</v>
      </c>
    </row>
    <row r="196" spans="1:6" x14ac:dyDescent="0.25">
      <c r="A196" s="1" t="s">
        <v>95</v>
      </c>
      <c r="B196" s="79">
        <v>3.7113485898086163E-2</v>
      </c>
      <c r="C196" s="79">
        <v>3.0601964944999737E-2</v>
      </c>
      <c r="D196" s="79">
        <v>2.9969382222676064E-2</v>
      </c>
      <c r="E196" s="79">
        <v>3.0460223965355016E-2</v>
      </c>
      <c r="F196" s="70">
        <f t="shared" si="3"/>
        <v>23</v>
      </c>
    </row>
    <row r="197" spans="1:6" x14ac:dyDescent="0.25">
      <c r="A197" s="1" t="s">
        <v>96</v>
      </c>
      <c r="B197" s="79">
        <v>3.3571079995629118E-2</v>
      </c>
      <c r="C197" s="79">
        <v>3.680276026464354E-2</v>
      </c>
      <c r="D197" s="79">
        <v>5.4969271975232069E-2</v>
      </c>
      <c r="E197" s="79">
        <v>9.3105991056152484E-2</v>
      </c>
      <c r="F197" s="70">
        <f t="shared" si="3"/>
        <v>15</v>
      </c>
    </row>
    <row r="198" spans="1:6" x14ac:dyDescent="0.25">
      <c r="A198" s="1" t="s">
        <v>97</v>
      </c>
      <c r="B198" s="79">
        <v>0</v>
      </c>
      <c r="C198" s="79">
        <v>0</v>
      </c>
      <c r="D198" s="79">
        <v>0</v>
      </c>
      <c r="E198" s="79">
        <v>0</v>
      </c>
      <c r="F198" s="70">
        <f t="shared" si="3"/>
        <v>28</v>
      </c>
    </row>
    <row r="199" spans="1:6" x14ac:dyDescent="0.25">
      <c r="A199" s="1" t="s">
        <v>98</v>
      </c>
      <c r="B199" s="79">
        <v>0</v>
      </c>
      <c r="C199" s="79">
        <v>0</v>
      </c>
      <c r="D199" s="79">
        <v>0</v>
      </c>
      <c r="E199" s="79">
        <v>0</v>
      </c>
      <c r="F199" s="70">
        <f t="shared" si="3"/>
        <v>28</v>
      </c>
    </row>
    <row r="200" spans="1:6" x14ac:dyDescent="0.25">
      <c r="A200" s="1" t="s">
        <v>99</v>
      </c>
      <c r="B200" s="79">
        <v>8.6846707495394221E-2</v>
      </c>
      <c r="C200" s="79">
        <v>8.695559377542729E-2</v>
      </c>
      <c r="D200" s="79">
        <v>8.3412083815375335E-2</v>
      </c>
      <c r="E200" s="79">
        <v>9.1839255924506299E-2</v>
      </c>
      <c r="F200" s="70">
        <f t="shared" si="3"/>
        <v>17</v>
      </c>
    </row>
    <row r="201" spans="1:6" x14ac:dyDescent="0.25">
      <c r="A201" s="1" t="s">
        <v>100</v>
      </c>
      <c r="B201" s="79">
        <v>0</v>
      </c>
      <c r="C201" s="79">
        <v>0</v>
      </c>
      <c r="D201" s="79">
        <v>0</v>
      </c>
      <c r="E201" s="79">
        <v>0</v>
      </c>
      <c r="F201" s="70">
        <f t="shared" si="3"/>
        <v>28</v>
      </c>
    </row>
    <row r="202" spans="1:6" x14ac:dyDescent="0.25">
      <c r="A202" s="1" t="s">
        <v>101</v>
      </c>
      <c r="B202" s="79">
        <v>0.29794117349050736</v>
      </c>
      <c r="C202" s="79">
        <v>0.27630897049485748</v>
      </c>
      <c r="D202" s="79">
        <v>0.21699773587485902</v>
      </c>
      <c r="E202" s="79">
        <v>0.2017139587580952</v>
      </c>
      <c r="F202" s="70">
        <f t="shared" si="3"/>
        <v>6</v>
      </c>
    </row>
    <row r="203" spans="1:6" x14ac:dyDescent="0.25">
      <c r="A203" s="1" t="s">
        <v>102</v>
      </c>
      <c r="B203" s="79">
        <v>6.3215691397067161E-2</v>
      </c>
      <c r="C203" s="79">
        <v>6.0156239383791721E-2</v>
      </c>
      <c r="D203" s="79">
        <v>4.5082292167873813E-3</v>
      </c>
      <c r="E203" s="79">
        <v>6.1390895838496539E-3</v>
      </c>
      <c r="F203" s="70">
        <f t="shared" si="3"/>
        <v>26</v>
      </c>
    </row>
    <row r="204" spans="1:6" x14ac:dyDescent="0.25">
      <c r="A204" s="1" t="s">
        <v>103</v>
      </c>
      <c r="B204" s="79">
        <v>0.14323074180642364</v>
      </c>
      <c r="C204" s="79">
        <v>0.1321353255611499</v>
      </c>
      <c r="D204" s="79">
        <v>0.11250697596744548</v>
      </c>
      <c r="E204" s="79">
        <v>0.11629576372776852</v>
      </c>
      <c r="F204" s="70">
        <f t="shared" si="3"/>
        <v>14</v>
      </c>
    </row>
    <row r="205" spans="1:6" x14ac:dyDescent="0.25">
      <c r="A205" s="1" t="s">
        <v>104</v>
      </c>
      <c r="B205" s="79">
        <v>7.7386419758934189E-4</v>
      </c>
      <c r="C205" s="79">
        <v>3.7959459685258791E-3</v>
      </c>
      <c r="D205" s="79">
        <v>0</v>
      </c>
      <c r="E205" s="79">
        <v>0</v>
      </c>
      <c r="F205" s="70">
        <f t="shared" si="3"/>
        <v>28</v>
      </c>
    </row>
    <row r="206" spans="1:6" x14ac:dyDescent="0.25">
      <c r="A206" s="1" t="s">
        <v>105</v>
      </c>
      <c r="B206" s="79">
        <v>0.14918789124462975</v>
      </c>
      <c r="C206" s="79">
        <v>0.16411861716379963</v>
      </c>
      <c r="D206" s="79">
        <v>0.14904169106209417</v>
      </c>
      <c r="E206" s="79">
        <v>0.13334483716112297</v>
      </c>
      <c r="F206" s="70">
        <f t="shared" si="3"/>
        <v>12</v>
      </c>
    </row>
    <row r="207" spans="1:6" x14ac:dyDescent="0.25">
      <c r="A207" s="1" t="s">
        <v>106</v>
      </c>
      <c r="B207" s="79">
        <v>1.0442442534574629E-2</v>
      </c>
      <c r="C207" s="79">
        <v>9.7975998754267837E-3</v>
      </c>
      <c r="D207" s="79">
        <v>9.6787689761880877E-3</v>
      </c>
      <c r="E207" s="79">
        <v>1.0121284776002029E-2</v>
      </c>
      <c r="F207" s="70">
        <f t="shared" si="3"/>
        <v>25</v>
      </c>
    </row>
    <row r="208" spans="1:6" x14ac:dyDescent="0.25">
      <c r="A208" s="1" t="s">
        <v>107</v>
      </c>
      <c r="B208" s="79">
        <v>0</v>
      </c>
      <c r="C208" s="79">
        <v>0</v>
      </c>
      <c r="D208" s="79">
        <v>0</v>
      </c>
      <c r="E208" s="79">
        <v>0</v>
      </c>
      <c r="F208" s="70">
        <f t="shared" si="3"/>
        <v>28</v>
      </c>
    </row>
    <row r="209" spans="1:6" x14ac:dyDescent="0.25">
      <c r="A209" s="1" t="s">
        <v>108</v>
      </c>
      <c r="B209" s="79">
        <v>0</v>
      </c>
      <c r="C209" s="79">
        <v>0</v>
      </c>
      <c r="D209" s="79">
        <v>0</v>
      </c>
      <c r="E209" s="79">
        <v>0</v>
      </c>
      <c r="F209" s="70">
        <f t="shared" si="3"/>
        <v>28</v>
      </c>
    </row>
    <row r="210" spans="1:6" x14ac:dyDescent="0.25">
      <c r="A210" s="1" t="s">
        <v>109</v>
      </c>
      <c r="B210" s="79">
        <v>0</v>
      </c>
      <c r="C210" s="79">
        <v>0</v>
      </c>
      <c r="D210" s="79">
        <v>0</v>
      </c>
      <c r="E210" s="79">
        <v>0</v>
      </c>
      <c r="F210" s="70">
        <f t="shared" si="3"/>
        <v>28</v>
      </c>
    </row>
    <row r="211" spans="1:6" x14ac:dyDescent="0.25">
      <c r="A211" s="1" t="s">
        <v>110</v>
      </c>
      <c r="B211" s="79">
        <v>0</v>
      </c>
      <c r="C211" s="79">
        <v>0</v>
      </c>
      <c r="D211" s="79">
        <v>0</v>
      </c>
      <c r="E211" s="79">
        <v>0</v>
      </c>
      <c r="F211" s="70">
        <f t="shared" si="3"/>
        <v>28</v>
      </c>
    </row>
    <row r="212" spans="1:6" x14ac:dyDescent="0.25">
      <c r="A212" s="1" t="s">
        <v>111</v>
      </c>
      <c r="B212" s="79">
        <v>0</v>
      </c>
      <c r="C212" s="79">
        <v>0</v>
      </c>
      <c r="D212" s="79">
        <v>0</v>
      </c>
      <c r="E212" s="79">
        <v>0</v>
      </c>
      <c r="F212" s="70">
        <f t="shared" si="3"/>
        <v>28</v>
      </c>
    </row>
    <row r="213" spans="1:6" x14ac:dyDescent="0.25">
      <c r="A213" s="1" t="s">
        <v>112</v>
      </c>
      <c r="B213" s="79">
        <v>0</v>
      </c>
      <c r="C213" s="79">
        <v>0</v>
      </c>
      <c r="D213" s="79">
        <v>0</v>
      </c>
      <c r="E213" s="79">
        <v>0</v>
      </c>
      <c r="F213" s="70">
        <f t="shared" si="3"/>
        <v>28</v>
      </c>
    </row>
    <row r="214" spans="1:6" x14ac:dyDescent="0.25">
      <c r="A214" s="1" t="s">
        <v>113</v>
      </c>
      <c r="B214" s="79">
        <v>0.38538031914085213</v>
      </c>
      <c r="C214" s="79">
        <v>0.38860569815267537</v>
      </c>
      <c r="D214" s="79">
        <v>0.40655772203717638</v>
      </c>
      <c r="E214" s="79">
        <v>0.40242007370353305</v>
      </c>
      <c r="F214" s="70">
        <f t="shared" si="3"/>
        <v>3</v>
      </c>
    </row>
    <row r="215" spans="1:6" x14ac:dyDescent="0.25">
      <c r="A215" s="1" t="s">
        <v>114</v>
      </c>
      <c r="B215" s="79">
        <v>2.5862600837432709E-2</v>
      </c>
      <c r="C215" s="79">
        <v>6.0292902497223425E-2</v>
      </c>
      <c r="D215" s="79">
        <v>6.1364393497555514E-2</v>
      </c>
      <c r="E215" s="79">
        <v>0.1668969296628881</v>
      </c>
      <c r="F215" s="70">
        <f t="shared" si="3"/>
        <v>7</v>
      </c>
    </row>
    <row r="216" spans="1:6" x14ac:dyDescent="0.25">
      <c r="A216" s="1" t="s">
        <v>115</v>
      </c>
      <c r="B216" s="79">
        <v>4.276672224368587E-2</v>
      </c>
      <c r="C216" s="79">
        <v>8.6975444486517325E-2</v>
      </c>
      <c r="D216" s="79">
        <v>9.1732631399665754E-2</v>
      </c>
      <c r="E216" s="79">
        <v>9.26032435931749E-2</v>
      </c>
      <c r="F216" s="70">
        <f t="shared" ref="F216:F234" si="4">RANK(E216,E$184:E$234,0)</f>
        <v>16</v>
      </c>
    </row>
    <row r="217" spans="1:6" x14ac:dyDescent="0.25">
      <c r="A217" s="1" t="s">
        <v>116</v>
      </c>
      <c r="B217" s="79">
        <v>0.17724683838122568</v>
      </c>
      <c r="C217" s="79">
        <v>0.20507441039920196</v>
      </c>
      <c r="D217" s="79">
        <v>0.2008488797198977</v>
      </c>
      <c r="E217" s="79">
        <v>0.20231718039440336</v>
      </c>
      <c r="F217" s="70">
        <f t="shared" si="4"/>
        <v>5</v>
      </c>
    </row>
    <row r="218" spans="1:6" x14ac:dyDescent="0.25">
      <c r="A218" s="1" t="s">
        <v>117</v>
      </c>
      <c r="B218" s="79">
        <v>0</v>
      </c>
      <c r="C218" s="79">
        <v>0</v>
      </c>
      <c r="D218" s="79">
        <v>0</v>
      </c>
      <c r="E218" s="79">
        <v>0</v>
      </c>
      <c r="F218" s="70">
        <f t="shared" si="4"/>
        <v>28</v>
      </c>
    </row>
    <row r="219" spans="1:6" x14ac:dyDescent="0.25">
      <c r="A219" s="1" t="s">
        <v>118</v>
      </c>
      <c r="B219" s="79">
        <v>0</v>
      </c>
      <c r="C219" s="79">
        <v>0</v>
      </c>
      <c r="D219" s="79">
        <v>0</v>
      </c>
      <c r="E219" s="79">
        <v>0</v>
      </c>
      <c r="F219" s="70">
        <f t="shared" si="4"/>
        <v>28</v>
      </c>
    </row>
    <row r="220" spans="1:6" x14ac:dyDescent="0.25">
      <c r="A220" s="1" t="s">
        <v>119</v>
      </c>
      <c r="B220" s="79">
        <v>5.4926078549693919E-2</v>
      </c>
      <c r="C220" s="79">
        <v>5.6562447479301878E-2</v>
      </c>
      <c r="D220" s="79">
        <v>6.9334871093615538E-2</v>
      </c>
      <c r="E220" s="79">
        <v>8.2339325465886584E-2</v>
      </c>
      <c r="F220" s="70">
        <f t="shared" si="4"/>
        <v>18</v>
      </c>
    </row>
    <row r="221" spans="1:6" x14ac:dyDescent="0.25">
      <c r="A221" s="1" t="s">
        <v>120</v>
      </c>
      <c r="B221" s="79">
        <v>2.3339436401187748E-2</v>
      </c>
      <c r="C221" s="79">
        <v>2.8129026587773314E-2</v>
      </c>
      <c r="D221" s="79">
        <v>3.9479737081462837E-2</v>
      </c>
      <c r="E221" s="79">
        <v>3.1218574877381611E-2</v>
      </c>
      <c r="F221" s="70">
        <f t="shared" si="4"/>
        <v>22</v>
      </c>
    </row>
    <row r="222" spans="1:6" x14ac:dyDescent="0.25">
      <c r="A222" s="1" t="s">
        <v>121</v>
      </c>
      <c r="B222" s="79">
        <v>0</v>
      </c>
      <c r="C222" s="79">
        <v>0</v>
      </c>
      <c r="D222" s="79">
        <v>0.12954703312057878</v>
      </c>
      <c r="E222" s="79">
        <v>0.1532694418395299</v>
      </c>
      <c r="F222" s="70">
        <f t="shared" si="4"/>
        <v>10</v>
      </c>
    </row>
    <row r="223" spans="1:6" x14ac:dyDescent="0.25">
      <c r="A223" s="1" t="s">
        <v>122</v>
      </c>
      <c r="B223" s="79">
        <v>0</v>
      </c>
      <c r="C223" s="79">
        <v>4.2668822636936863E-3</v>
      </c>
      <c r="D223" s="79">
        <v>4.8167225625243403E-3</v>
      </c>
      <c r="E223" s="79">
        <v>0</v>
      </c>
      <c r="F223" s="70">
        <f t="shared" si="4"/>
        <v>28</v>
      </c>
    </row>
    <row r="224" spans="1:6" x14ac:dyDescent="0.25">
      <c r="A224" s="1" t="s">
        <v>123</v>
      </c>
      <c r="B224" s="79">
        <v>0</v>
      </c>
      <c r="C224" s="79">
        <v>0.1401626719973563</v>
      </c>
      <c r="D224" s="79">
        <v>0.16449833640860101</v>
      </c>
      <c r="E224" s="79">
        <v>0.16012088576664921</v>
      </c>
      <c r="F224" s="70">
        <f t="shared" si="4"/>
        <v>9</v>
      </c>
    </row>
    <row r="225" spans="1:6" x14ac:dyDescent="0.25">
      <c r="A225" s="1" t="s">
        <v>124</v>
      </c>
      <c r="B225" s="79">
        <v>0</v>
      </c>
      <c r="C225" s="79">
        <v>0</v>
      </c>
      <c r="D225" s="79">
        <v>0</v>
      </c>
      <c r="E225" s="79">
        <v>0</v>
      </c>
      <c r="F225" s="70">
        <f t="shared" si="4"/>
        <v>28</v>
      </c>
    </row>
    <row r="226" spans="1:6" x14ac:dyDescent="0.25">
      <c r="A226" s="1" t="s">
        <v>63</v>
      </c>
      <c r="B226" s="79">
        <v>0.24105596800571161</v>
      </c>
      <c r="C226" s="79">
        <v>0.25657408845147567</v>
      </c>
      <c r="D226" s="79">
        <v>0.33660954963570427</v>
      </c>
      <c r="E226" s="79">
        <v>0.62119418352498457</v>
      </c>
      <c r="F226" s="70">
        <f t="shared" si="4"/>
        <v>2</v>
      </c>
    </row>
    <row r="227" spans="1:6" x14ac:dyDescent="0.25">
      <c r="A227" s="1" t="s">
        <v>125</v>
      </c>
      <c r="B227" s="79">
        <v>0.37489682595561458</v>
      </c>
      <c r="C227" s="79">
        <v>0.3967190038471976</v>
      </c>
      <c r="D227" s="79">
        <v>0.37903876194565672</v>
      </c>
      <c r="E227" s="79">
        <v>0.39487376854202044</v>
      </c>
      <c r="F227" s="70">
        <f t="shared" si="4"/>
        <v>4</v>
      </c>
    </row>
    <row r="228" spans="1:6" x14ac:dyDescent="0.25">
      <c r="A228" s="1" t="s">
        <v>126</v>
      </c>
      <c r="B228" s="79">
        <v>6.2342731879192594E-3</v>
      </c>
      <c r="C228" s="79">
        <v>1.0646789331326973E-2</v>
      </c>
      <c r="D228" s="79">
        <v>4.2500750907578419E-2</v>
      </c>
      <c r="E228" s="79">
        <v>6.534775864270892E-2</v>
      </c>
      <c r="F228" s="70">
        <f t="shared" si="4"/>
        <v>19</v>
      </c>
    </row>
    <row r="229" spans="1:6" x14ac:dyDescent="0.25">
      <c r="A229" s="1" t="s">
        <v>127</v>
      </c>
      <c r="B229" s="79">
        <v>0</v>
      </c>
      <c r="C229" s="79">
        <v>0</v>
      </c>
      <c r="D229" s="79">
        <v>0</v>
      </c>
      <c r="E229" s="79">
        <v>0</v>
      </c>
      <c r="F229" s="70">
        <f t="shared" si="4"/>
        <v>28</v>
      </c>
    </row>
    <row r="230" spans="1:6" x14ac:dyDescent="0.25">
      <c r="A230" s="1" t="s">
        <v>128</v>
      </c>
      <c r="B230" s="79">
        <v>0</v>
      </c>
      <c r="C230" s="79">
        <v>1.5879993932343062E-2</v>
      </c>
      <c r="D230" s="79">
        <v>0</v>
      </c>
      <c r="E230" s="79">
        <v>1.5712188382646857E-2</v>
      </c>
      <c r="F230" s="70">
        <f t="shared" si="4"/>
        <v>24</v>
      </c>
    </row>
    <row r="231" spans="1:6" x14ac:dyDescent="0.25">
      <c r="A231" s="1" t="s">
        <v>129</v>
      </c>
      <c r="B231" s="79">
        <v>4.642804064553642E-2</v>
      </c>
      <c r="C231" s="79">
        <v>5.5861553223401958E-2</v>
      </c>
      <c r="D231" s="79">
        <v>5.9231896452570397E-2</v>
      </c>
      <c r="E231" s="79">
        <v>3.7261544749618285E-2</v>
      </c>
      <c r="F231" s="70">
        <f t="shared" si="4"/>
        <v>21</v>
      </c>
    </row>
    <row r="232" spans="1:6" x14ac:dyDescent="0.25">
      <c r="A232" s="1" t="s">
        <v>130</v>
      </c>
      <c r="B232" s="79">
        <v>0</v>
      </c>
      <c r="C232" s="79">
        <v>0</v>
      </c>
      <c r="D232" s="79">
        <v>0</v>
      </c>
      <c r="E232" s="79">
        <v>0</v>
      </c>
      <c r="F232" s="70">
        <f t="shared" si="4"/>
        <v>28</v>
      </c>
    </row>
    <row r="233" spans="1:6" x14ac:dyDescent="0.25">
      <c r="A233" s="1" t="s">
        <v>131</v>
      </c>
      <c r="B233" s="79">
        <v>0</v>
      </c>
      <c r="C233" s="79">
        <v>0</v>
      </c>
      <c r="D233" s="79">
        <v>0</v>
      </c>
      <c r="E233" s="79">
        <v>0</v>
      </c>
      <c r="F233" s="70">
        <f t="shared" si="4"/>
        <v>28</v>
      </c>
    </row>
    <row r="234" spans="1:6" x14ac:dyDescent="0.25">
      <c r="A234" s="1" t="s">
        <v>132</v>
      </c>
      <c r="B234" s="79">
        <v>0</v>
      </c>
      <c r="C234" s="79">
        <v>8.0141320942669875E-2</v>
      </c>
      <c r="D234" s="79">
        <v>3.6782834510650758E-2</v>
      </c>
      <c r="E234" s="79">
        <v>3.9741849048029111E-2</v>
      </c>
      <c r="F234" s="70">
        <f t="shared" si="4"/>
        <v>20</v>
      </c>
    </row>
    <row r="235" spans="1:6" x14ac:dyDescent="0.25">
      <c r="A235" s="67" t="s">
        <v>133</v>
      </c>
      <c r="B235" s="79">
        <v>6.2797751584967962E-2</v>
      </c>
      <c r="C235" s="79">
        <v>7.45194965393908E-2</v>
      </c>
      <c r="D235" s="79">
        <v>8.0783229930849382E-2</v>
      </c>
      <c r="E235" s="79">
        <v>8.3060923444632603E-2</v>
      </c>
      <c r="F235" s="98" t="e">
        <v>#N/A</v>
      </c>
    </row>
    <row r="237" spans="1:6" x14ac:dyDescent="0.25">
      <c r="E237" s="124"/>
    </row>
  </sheetData>
  <mergeCells count="22">
    <mergeCell ref="B182:B183"/>
    <mergeCell ref="A182:A183"/>
    <mergeCell ref="F182:F183"/>
    <mergeCell ref="E182:E183"/>
    <mergeCell ref="D182:D183"/>
    <mergeCell ref="C182:C183"/>
    <mergeCell ref="E5:E6"/>
    <mergeCell ref="A3:A4"/>
    <mergeCell ref="A5:A6"/>
    <mergeCell ref="A64:A65"/>
    <mergeCell ref="D123:D124"/>
    <mergeCell ref="A123:A124"/>
    <mergeCell ref="B5:B6"/>
    <mergeCell ref="C5:C6"/>
    <mergeCell ref="B64:B65"/>
    <mergeCell ref="C64:C65"/>
    <mergeCell ref="B123:B124"/>
    <mergeCell ref="C123:C124"/>
    <mergeCell ref="D64:D65"/>
    <mergeCell ref="D5:D6"/>
    <mergeCell ref="E123:E124"/>
    <mergeCell ref="E64:E65"/>
  </mergeCells>
  <phoneticPr fontId="31" type="noConversion"/>
  <pageMargins left="0.7" right="0.7" top="0.75" bottom="0.75" header="0.3" footer="0.3"/>
  <pageSetup orientation="portrait" r:id="rId1"/>
  <ignoredErrors>
    <ignoredError sqref="B182:D182 B123:D123 B64:D64 B5:D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499984740745262"/>
  </sheetPr>
  <dimension ref="A1:F237"/>
  <sheetViews>
    <sheetView topLeftCell="A3" workbookViewId="0">
      <selection activeCell="H235" sqref="H235"/>
    </sheetView>
  </sheetViews>
  <sheetFormatPr defaultColWidth="8.5703125" defaultRowHeight="15" x14ac:dyDescent="0.25"/>
  <cols>
    <col min="1" max="1" width="16.5703125" bestFit="1" customWidth="1"/>
    <col min="2" max="2" width="12.5703125" bestFit="1" customWidth="1"/>
    <col min="3" max="3" width="12.42578125" bestFit="1" customWidth="1"/>
    <col min="4" max="4" width="12.42578125" customWidth="1"/>
    <col min="5" max="5" width="12.5703125" customWidth="1"/>
    <col min="6" max="6" width="10.85546875" customWidth="1"/>
    <col min="7" max="7" width="11.140625" customWidth="1"/>
    <col min="8" max="8" width="19.140625" customWidth="1"/>
    <col min="9" max="9" width="12.5703125" customWidth="1"/>
  </cols>
  <sheetData>
    <row r="1" spans="1:5" ht="18.95" customHeight="1" x14ac:dyDescent="0.25"/>
    <row r="2" spans="1:5" ht="33.75"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6">
        <f>B66+B125</f>
        <v>0</v>
      </c>
      <c r="C7" s="76">
        <f>C66+C125</f>
        <v>0</v>
      </c>
      <c r="D7" s="76">
        <f>D66+D125</f>
        <v>0</v>
      </c>
      <c r="E7" s="76">
        <f>E66+E125</f>
        <v>0</v>
      </c>
    </row>
    <row r="8" spans="1:5" x14ac:dyDescent="0.25">
      <c r="A8" s="1" t="s">
        <v>84</v>
      </c>
      <c r="B8" s="76">
        <f t="shared" ref="B8:E58" si="0">B67+B126</f>
        <v>0</v>
      </c>
      <c r="C8" s="76">
        <f t="shared" si="0"/>
        <v>0</v>
      </c>
      <c r="D8" s="76">
        <f t="shared" si="0"/>
        <v>0</v>
      </c>
      <c r="E8" s="76">
        <f t="shared" si="0"/>
        <v>0</v>
      </c>
    </row>
    <row r="9" spans="1:5" x14ac:dyDescent="0.25">
      <c r="A9" s="1" t="s">
        <v>85</v>
      </c>
      <c r="B9" s="76">
        <f t="shared" si="0"/>
        <v>0</v>
      </c>
      <c r="C9" s="76">
        <f t="shared" si="0"/>
        <v>0</v>
      </c>
      <c r="D9" s="76">
        <f t="shared" si="0"/>
        <v>0</v>
      </c>
      <c r="E9" s="76">
        <f t="shared" si="0"/>
        <v>0</v>
      </c>
    </row>
    <row r="10" spans="1:5" x14ac:dyDescent="0.25">
      <c r="A10" s="1" t="s">
        <v>86</v>
      </c>
      <c r="B10" s="76">
        <f t="shared" si="0"/>
        <v>0</v>
      </c>
      <c r="C10" s="76">
        <f t="shared" si="0"/>
        <v>0</v>
      </c>
      <c r="D10" s="76">
        <f t="shared" si="0"/>
        <v>0</v>
      </c>
      <c r="E10" s="76">
        <f t="shared" si="0"/>
        <v>0</v>
      </c>
    </row>
    <row r="11" spans="1:5" x14ac:dyDescent="0.25">
      <c r="A11" s="1" t="s">
        <v>87</v>
      </c>
      <c r="B11" s="76">
        <f t="shared" si="0"/>
        <v>0</v>
      </c>
      <c r="C11" s="76">
        <f t="shared" si="0"/>
        <v>99765</v>
      </c>
      <c r="D11" s="76">
        <f t="shared" si="0"/>
        <v>0</v>
      </c>
      <c r="E11" s="76">
        <f t="shared" si="0"/>
        <v>0</v>
      </c>
    </row>
    <row r="12" spans="1:5" x14ac:dyDescent="0.25">
      <c r="A12" s="1" t="s">
        <v>88</v>
      </c>
      <c r="B12" s="76">
        <f t="shared" si="0"/>
        <v>4767752</v>
      </c>
      <c r="C12" s="76">
        <f t="shared" si="0"/>
        <v>76731911</v>
      </c>
      <c r="D12" s="76">
        <f t="shared" si="0"/>
        <v>77489343</v>
      </c>
      <c r="E12" s="76">
        <f t="shared" si="0"/>
        <v>78132807</v>
      </c>
    </row>
    <row r="13" spans="1:5" x14ac:dyDescent="0.25">
      <c r="A13" s="1" t="s">
        <v>89</v>
      </c>
      <c r="B13" s="76">
        <f t="shared" si="0"/>
        <v>0</v>
      </c>
      <c r="C13" s="76">
        <f t="shared" si="0"/>
        <v>0</v>
      </c>
      <c r="D13" s="76">
        <f t="shared" si="0"/>
        <v>0</v>
      </c>
      <c r="E13" s="76">
        <f t="shared" si="0"/>
        <v>56443535</v>
      </c>
    </row>
    <row r="14" spans="1:5" x14ac:dyDescent="0.25">
      <c r="A14" s="1" t="s">
        <v>90</v>
      </c>
      <c r="B14" s="76">
        <f t="shared" si="0"/>
        <v>0</v>
      </c>
      <c r="C14" s="76">
        <f t="shared" si="0"/>
        <v>0</v>
      </c>
      <c r="D14" s="76">
        <f t="shared" si="0"/>
        <v>0</v>
      </c>
      <c r="E14" s="76">
        <f t="shared" si="0"/>
        <v>0</v>
      </c>
    </row>
    <row r="15" spans="1:5" x14ac:dyDescent="0.25">
      <c r="A15" s="1" t="s">
        <v>91</v>
      </c>
      <c r="B15" s="76">
        <f t="shared" si="0"/>
        <v>20000000</v>
      </c>
      <c r="C15" s="76">
        <f t="shared" si="0"/>
        <v>30196659</v>
      </c>
      <c r="D15" s="76">
        <f t="shared" si="0"/>
        <v>28927747</v>
      </c>
      <c r="E15" s="76">
        <f t="shared" si="0"/>
        <v>0</v>
      </c>
    </row>
    <row r="16" spans="1:5" x14ac:dyDescent="0.25">
      <c r="A16" s="1" t="s">
        <v>92</v>
      </c>
      <c r="B16" s="76">
        <f t="shared" si="0"/>
        <v>0</v>
      </c>
      <c r="C16" s="76">
        <f t="shared" si="0"/>
        <v>0</v>
      </c>
      <c r="D16" s="76">
        <f t="shared" si="0"/>
        <v>0</v>
      </c>
      <c r="E16" s="76">
        <f t="shared" si="0"/>
        <v>0</v>
      </c>
    </row>
    <row r="17" spans="1:5" x14ac:dyDescent="0.25">
      <c r="A17" s="1" t="s">
        <v>93</v>
      </c>
      <c r="B17" s="76">
        <f t="shared" si="0"/>
        <v>0</v>
      </c>
      <c r="C17" s="76">
        <f t="shared" si="0"/>
        <v>0</v>
      </c>
      <c r="D17" s="76">
        <f t="shared" si="0"/>
        <v>0</v>
      </c>
      <c r="E17" s="76">
        <f t="shared" si="0"/>
        <v>0</v>
      </c>
    </row>
    <row r="18" spans="1:5" x14ac:dyDescent="0.25">
      <c r="A18" s="1" t="s">
        <v>94</v>
      </c>
      <c r="B18" s="76">
        <f t="shared" si="0"/>
        <v>0</v>
      </c>
      <c r="C18" s="76">
        <f t="shared" si="0"/>
        <v>0</v>
      </c>
      <c r="D18" s="76">
        <f t="shared" si="0"/>
        <v>0</v>
      </c>
      <c r="E18" s="76">
        <f t="shared" si="0"/>
        <v>0</v>
      </c>
    </row>
    <row r="19" spans="1:5" x14ac:dyDescent="0.25">
      <c r="A19" s="1" t="s">
        <v>95</v>
      </c>
      <c r="B19" s="76">
        <f t="shared" si="0"/>
        <v>0</v>
      </c>
      <c r="C19" s="76">
        <f t="shared" si="0"/>
        <v>0</v>
      </c>
      <c r="D19" s="76">
        <f t="shared" si="0"/>
        <v>0</v>
      </c>
      <c r="E19" s="76">
        <f t="shared" si="0"/>
        <v>0</v>
      </c>
    </row>
    <row r="20" spans="1:5" x14ac:dyDescent="0.25">
      <c r="A20" s="1" t="s">
        <v>96</v>
      </c>
      <c r="B20" s="76">
        <f t="shared" si="0"/>
        <v>42607948</v>
      </c>
      <c r="C20" s="76">
        <f t="shared" si="0"/>
        <v>60022169</v>
      </c>
      <c r="D20" s="76">
        <f t="shared" si="0"/>
        <v>47253795</v>
      </c>
      <c r="E20" s="76">
        <f t="shared" si="0"/>
        <v>66150494</v>
      </c>
    </row>
    <row r="21" spans="1:5" x14ac:dyDescent="0.25">
      <c r="A21" s="1" t="s">
        <v>97</v>
      </c>
      <c r="B21" s="76">
        <f t="shared" si="0"/>
        <v>31909902</v>
      </c>
      <c r="C21" s="76">
        <f t="shared" si="0"/>
        <v>32034389</v>
      </c>
      <c r="D21" s="76">
        <f t="shared" si="0"/>
        <v>28903520</v>
      </c>
      <c r="E21" s="76">
        <f t="shared" si="0"/>
        <v>27529635</v>
      </c>
    </row>
    <row r="22" spans="1:5" x14ac:dyDescent="0.25">
      <c r="A22" s="1" t="s">
        <v>98</v>
      </c>
      <c r="B22" s="76">
        <f t="shared" si="0"/>
        <v>26899212</v>
      </c>
      <c r="C22" s="76">
        <f t="shared" si="0"/>
        <v>26754944</v>
      </c>
      <c r="D22" s="76">
        <f t="shared" si="0"/>
        <v>26504653</v>
      </c>
      <c r="E22" s="76">
        <f t="shared" si="0"/>
        <v>25939342</v>
      </c>
    </row>
    <row r="23" spans="1:5" x14ac:dyDescent="0.25">
      <c r="A23" s="1" t="s">
        <v>99</v>
      </c>
      <c r="B23" s="76">
        <f t="shared" si="0"/>
        <v>46863376</v>
      </c>
      <c r="C23" s="76">
        <f t="shared" si="0"/>
        <v>46157342</v>
      </c>
      <c r="D23" s="76">
        <f t="shared" si="0"/>
        <v>48346830</v>
      </c>
      <c r="E23" s="76">
        <f t="shared" si="0"/>
        <v>49901778</v>
      </c>
    </row>
    <row r="24" spans="1:5" x14ac:dyDescent="0.25">
      <c r="A24" s="1" t="s">
        <v>100</v>
      </c>
      <c r="B24" s="76">
        <f t="shared" si="0"/>
        <v>0</v>
      </c>
      <c r="C24" s="76">
        <f t="shared" si="0"/>
        <v>0</v>
      </c>
      <c r="D24" s="76">
        <f t="shared" si="0"/>
        <v>0</v>
      </c>
      <c r="E24" s="76">
        <f t="shared" si="0"/>
        <v>0</v>
      </c>
    </row>
    <row r="25" spans="1:5" x14ac:dyDescent="0.25">
      <c r="A25" s="1" t="s">
        <v>101</v>
      </c>
      <c r="B25" s="76">
        <f t="shared" si="0"/>
        <v>16972846</v>
      </c>
      <c r="C25" s="76">
        <f t="shared" si="0"/>
        <v>14980869</v>
      </c>
      <c r="D25" s="76">
        <f t="shared" si="0"/>
        <v>14671057</v>
      </c>
      <c r="E25" s="76">
        <f t="shared" si="0"/>
        <v>13627017</v>
      </c>
    </row>
    <row r="26" spans="1:5" x14ac:dyDescent="0.25">
      <c r="A26" s="1" t="s">
        <v>102</v>
      </c>
      <c r="B26" s="76">
        <f t="shared" si="0"/>
        <v>2814704</v>
      </c>
      <c r="C26" s="76">
        <f t="shared" si="0"/>
        <v>85126</v>
      </c>
      <c r="D26" s="76">
        <f t="shared" si="0"/>
        <v>7560900</v>
      </c>
      <c r="E26" s="76">
        <f t="shared" si="0"/>
        <v>7592075</v>
      </c>
    </row>
    <row r="27" spans="1:5" x14ac:dyDescent="0.25">
      <c r="A27" s="1" t="s">
        <v>103</v>
      </c>
      <c r="B27" s="76">
        <f t="shared" si="0"/>
        <v>161702187</v>
      </c>
      <c r="C27" s="76">
        <f t="shared" si="0"/>
        <v>158859483</v>
      </c>
      <c r="D27" s="76">
        <f t="shared" si="0"/>
        <v>152582046</v>
      </c>
      <c r="E27" s="76">
        <f t="shared" si="0"/>
        <v>152657685</v>
      </c>
    </row>
    <row r="28" spans="1:5" x14ac:dyDescent="0.25">
      <c r="A28" s="1" t="s">
        <v>104</v>
      </c>
      <c r="B28" s="76">
        <f t="shared" si="0"/>
        <v>115984573</v>
      </c>
      <c r="C28" s="76">
        <f t="shared" si="0"/>
        <v>115539244</v>
      </c>
      <c r="D28" s="76">
        <f t="shared" si="0"/>
        <v>174125466</v>
      </c>
      <c r="E28" s="76">
        <f t="shared" si="0"/>
        <v>173120286</v>
      </c>
    </row>
    <row r="29" spans="1:5" x14ac:dyDescent="0.25">
      <c r="A29" s="1" t="s">
        <v>105</v>
      </c>
      <c r="B29" s="76">
        <f t="shared" si="0"/>
        <v>45842510</v>
      </c>
      <c r="C29" s="76">
        <f t="shared" si="0"/>
        <v>42677508</v>
      </c>
      <c r="D29" s="76">
        <f t="shared" si="0"/>
        <v>45440212</v>
      </c>
      <c r="E29" s="76">
        <f t="shared" si="0"/>
        <v>47087390</v>
      </c>
    </row>
    <row r="30" spans="1:5" x14ac:dyDescent="0.25">
      <c r="A30" s="1" t="s">
        <v>106</v>
      </c>
      <c r="B30" s="76">
        <f t="shared" si="0"/>
        <v>174884001</v>
      </c>
      <c r="C30" s="76">
        <f t="shared" si="0"/>
        <v>169996000</v>
      </c>
      <c r="D30" s="76">
        <f t="shared" si="0"/>
        <v>160076000</v>
      </c>
      <c r="E30" s="76">
        <f t="shared" si="0"/>
        <v>152778994</v>
      </c>
    </row>
    <row r="31" spans="1:5" x14ac:dyDescent="0.25">
      <c r="A31" s="1" t="s">
        <v>107</v>
      </c>
      <c r="B31" s="76">
        <f t="shared" si="0"/>
        <v>0</v>
      </c>
      <c r="C31" s="76">
        <f t="shared" si="0"/>
        <v>0</v>
      </c>
      <c r="D31" s="76">
        <f t="shared" si="0"/>
        <v>0</v>
      </c>
      <c r="E31" s="76">
        <f t="shared" si="0"/>
        <v>0</v>
      </c>
    </row>
    <row r="32" spans="1:5" x14ac:dyDescent="0.25">
      <c r="A32" s="1" t="s">
        <v>108</v>
      </c>
      <c r="B32" s="76">
        <f t="shared" si="0"/>
        <v>0</v>
      </c>
      <c r="C32" s="76">
        <f t="shared" si="0"/>
        <v>0</v>
      </c>
      <c r="D32" s="76">
        <f t="shared" si="0"/>
        <v>0</v>
      </c>
      <c r="E32" s="76">
        <f t="shared" si="0"/>
        <v>0</v>
      </c>
    </row>
    <row r="33" spans="1:5" x14ac:dyDescent="0.25">
      <c r="A33" s="1" t="s">
        <v>109</v>
      </c>
      <c r="B33" s="76">
        <f t="shared" si="0"/>
        <v>0</v>
      </c>
      <c r="C33" s="76">
        <f t="shared" si="0"/>
        <v>0</v>
      </c>
      <c r="D33" s="76">
        <f t="shared" si="0"/>
        <v>0</v>
      </c>
      <c r="E33" s="76">
        <f t="shared" si="0"/>
        <v>0</v>
      </c>
    </row>
    <row r="34" spans="1:5" x14ac:dyDescent="0.25">
      <c r="A34" s="1" t="s">
        <v>110</v>
      </c>
      <c r="B34" s="76">
        <f t="shared" si="0"/>
        <v>36792452</v>
      </c>
      <c r="C34" s="76">
        <f t="shared" si="0"/>
        <v>36364166</v>
      </c>
      <c r="D34" s="76">
        <f t="shared" si="0"/>
        <v>35062419</v>
      </c>
      <c r="E34" s="76">
        <f t="shared" si="0"/>
        <v>33834354</v>
      </c>
    </row>
    <row r="35" spans="1:5" x14ac:dyDescent="0.25">
      <c r="A35" s="1" t="s">
        <v>111</v>
      </c>
      <c r="B35" s="76">
        <f t="shared" si="0"/>
        <v>0</v>
      </c>
      <c r="C35" s="76">
        <f t="shared" si="0"/>
        <v>0</v>
      </c>
      <c r="D35" s="76">
        <f t="shared" si="0"/>
        <v>0</v>
      </c>
      <c r="E35" s="76">
        <f t="shared" si="0"/>
        <v>0</v>
      </c>
    </row>
    <row r="36" spans="1:5" x14ac:dyDescent="0.25">
      <c r="A36" s="1" t="s">
        <v>112</v>
      </c>
      <c r="B36" s="76">
        <f t="shared" si="0"/>
        <v>0</v>
      </c>
      <c r="C36" s="76">
        <f t="shared" si="0"/>
        <v>0</v>
      </c>
      <c r="D36" s="76">
        <f t="shared" si="0"/>
        <v>0</v>
      </c>
      <c r="E36" s="76">
        <f t="shared" si="0"/>
        <v>0</v>
      </c>
    </row>
    <row r="37" spans="1:5" x14ac:dyDescent="0.25">
      <c r="A37" s="1" t="s">
        <v>113</v>
      </c>
      <c r="B37" s="76">
        <f t="shared" si="0"/>
        <v>195070632</v>
      </c>
      <c r="C37" s="76">
        <f t="shared" si="0"/>
        <v>305570016</v>
      </c>
      <c r="D37" s="76">
        <f t="shared" si="0"/>
        <v>354819092</v>
      </c>
      <c r="E37" s="76">
        <f t="shared" si="0"/>
        <v>348960631</v>
      </c>
    </row>
    <row r="38" spans="1:5" x14ac:dyDescent="0.25">
      <c r="A38" s="1" t="s">
        <v>114</v>
      </c>
      <c r="B38" s="76">
        <f t="shared" si="0"/>
        <v>48312000</v>
      </c>
      <c r="C38" s="76">
        <f t="shared" si="0"/>
        <v>75834533</v>
      </c>
      <c r="D38" s="76">
        <f t="shared" si="0"/>
        <v>74623200</v>
      </c>
      <c r="E38" s="76">
        <f t="shared" si="0"/>
        <v>71929002</v>
      </c>
    </row>
    <row r="39" spans="1:5" x14ac:dyDescent="0.25">
      <c r="A39" s="1" t="s">
        <v>115</v>
      </c>
      <c r="B39" s="76">
        <f t="shared" si="0"/>
        <v>1510253713</v>
      </c>
      <c r="C39" s="76">
        <f t="shared" si="0"/>
        <v>1485103007</v>
      </c>
      <c r="D39" s="76">
        <f t="shared" si="0"/>
        <v>1410979994</v>
      </c>
      <c r="E39" s="76">
        <f t="shared" si="0"/>
        <v>1403064970</v>
      </c>
    </row>
    <row r="40" spans="1:5" x14ac:dyDescent="0.25">
      <c r="A40" s="1" t="s">
        <v>116</v>
      </c>
      <c r="B40" s="76">
        <f t="shared" si="0"/>
        <v>0</v>
      </c>
      <c r="C40" s="76">
        <f t="shared" si="0"/>
        <v>0</v>
      </c>
      <c r="D40" s="76">
        <f t="shared" si="0"/>
        <v>0</v>
      </c>
      <c r="E40" s="76">
        <f t="shared" si="0"/>
        <v>0</v>
      </c>
    </row>
    <row r="41" spans="1:5" x14ac:dyDescent="0.25">
      <c r="A41" s="1" t="s">
        <v>117</v>
      </c>
      <c r="B41" s="76">
        <f t="shared" si="0"/>
        <v>0</v>
      </c>
      <c r="C41" s="76">
        <f t="shared" si="0"/>
        <v>0</v>
      </c>
      <c r="D41" s="76">
        <f t="shared" si="0"/>
        <v>0</v>
      </c>
      <c r="E41" s="76">
        <f t="shared" si="0"/>
        <v>0</v>
      </c>
    </row>
    <row r="42" spans="1:5" x14ac:dyDescent="0.25">
      <c r="A42" s="1" t="s">
        <v>118</v>
      </c>
      <c r="B42" s="76">
        <f t="shared" si="0"/>
        <v>0</v>
      </c>
      <c r="C42" s="76">
        <f t="shared" si="0"/>
        <v>639</v>
      </c>
      <c r="D42" s="76">
        <f t="shared" si="0"/>
        <v>0</v>
      </c>
      <c r="E42" s="76">
        <f t="shared" si="0"/>
        <v>0</v>
      </c>
    </row>
    <row r="43" spans="1:5" x14ac:dyDescent="0.25">
      <c r="A43" s="1" t="s">
        <v>119</v>
      </c>
      <c r="B43" s="76">
        <f t="shared" si="0"/>
        <v>0</v>
      </c>
      <c r="C43" s="76">
        <f t="shared" si="0"/>
        <v>0</v>
      </c>
      <c r="D43" s="76">
        <f t="shared" si="0"/>
        <v>0</v>
      </c>
      <c r="E43" s="76">
        <f t="shared" si="0"/>
        <v>0</v>
      </c>
    </row>
    <row r="44" spans="1:5" x14ac:dyDescent="0.25">
      <c r="A44" s="1" t="s">
        <v>120</v>
      </c>
      <c r="B44" s="76">
        <f t="shared" si="0"/>
        <v>2021712</v>
      </c>
      <c r="C44" s="76">
        <f t="shared" si="0"/>
        <v>2710603</v>
      </c>
      <c r="D44" s="76">
        <f t="shared" si="0"/>
        <v>1466548</v>
      </c>
      <c r="E44" s="76">
        <f t="shared" si="0"/>
        <v>3380632</v>
      </c>
    </row>
    <row r="45" spans="1:5" x14ac:dyDescent="0.25">
      <c r="A45" s="1" t="s">
        <v>121</v>
      </c>
      <c r="B45" s="76">
        <f t="shared" si="0"/>
        <v>0</v>
      </c>
      <c r="C45" s="76">
        <f t="shared" si="0"/>
        <v>0</v>
      </c>
      <c r="D45" s="76">
        <f t="shared" si="0"/>
        <v>0</v>
      </c>
      <c r="E45" s="76">
        <f t="shared" si="0"/>
        <v>0</v>
      </c>
    </row>
    <row r="46" spans="1:5" x14ac:dyDescent="0.25">
      <c r="A46" s="1" t="s">
        <v>122</v>
      </c>
      <c r="B46" s="76">
        <f t="shared" si="0"/>
        <v>6375667</v>
      </c>
      <c r="C46" s="76">
        <f t="shared" si="0"/>
        <v>18501082</v>
      </c>
      <c r="D46" s="76">
        <f t="shared" si="0"/>
        <v>19128523</v>
      </c>
      <c r="E46" s="76">
        <f t="shared" si="0"/>
        <v>22704603</v>
      </c>
    </row>
    <row r="47" spans="1:5" x14ac:dyDescent="0.25">
      <c r="A47" s="1" t="s">
        <v>123</v>
      </c>
      <c r="B47" s="76">
        <f t="shared" si="0"/>
        <v>0</v>
      </c>
      <c r="C47" s="76">
        <f t="shared" si="0"/>
        <v>0</v>
      </c>
      <c r="D47" s="76">
        <f t="shared" si="0"/>
        <v>0</v>
      </c>
      <c r="E47" s="76">
        <f t="shared" si="0"/>
        <v>0</v>
      </c>
    </row>
    <row r="48" spans="1:5" x14ac:dyDescent="0.25">
      <c r="A48" s="1" t="s">
        <v>124</v>
      </c>
      <c r="B48" s="76">
        <f t="shared" si="0"/>
        <v>0</v>
      </c>
      <c r="C48" s="76">
        <f t="shared" si="0"/>
        <v>0</v>
      </c>
      <c r="D48" s="76">
        <f t="shared" si="0"/>
        <v>0</v>
      </c>
      <c r="E48" s="76">
        <f t="shared" si="0"/>
        <v>0</v>
      </c>
    </row>
    <row r="49" spans="1:5" x14ac:dyDescent="0.25">
      <c r="A49" s="1" t="s">
        <v>63</v>
      </c>
      <c r="B49" s="76">
        <f t="shared" si="0"/>
        <v>0</v>
      </c>
      <c r="C49" s="76">
        <f t="shared" si="0"/>
        <v>0</v>
      </c>
      <c r="D49" s="76">
        <f t="shared" si="0"/>
        <v>0</v>
      </c>
      <c r="E49" s="76">
        <f t="shared" si="0"/>
        <v>0</v>
      </c>
    </row>
    <row r="50" spans="1:5" x14ac:dyDescent="0.25">
      <c r="A50" s="1" t="s">
        <v>125</v>
      </c>
      <c r="B50" s="76">
        <f t="shared" si="0"/>
        <v>0</v>
      </c>
      <c r="C50" s="76">
        <f t="shared" si="0"/>
        <v>0</v>
      </c>
      <c r="D50" s="76">
        <f t="shared" si="0"/>
        <v>0</v>
      </c>
      <c r="E50" s="76">
        <f t="shared" si="0"/>
        <v>0</v>
      </c>
    </row>
    <row r="51" spans="1:5" x14ac:dyDescent="0.25">
      <c r="A51" s="1" t="s">
        <v>126</v>
      </c>
      <c r="B51" s="76">
        <f t="shared" si="0"/>
        <v>0</v>
      </c>
      <c r="C51" s="76">
        <f t="shared" si="0"/>
        <v>0</v>
      </c>
      <c r="D51" s="76">
        <f t="shared" si="0"/>
        <v>0</v>
      </c>
      <c r="E51" s="76">
        <f t="shared" si="0"/>
        <v>0</v>
      </c>
    </row>
    <row r="52" spans="1:5" x14ac:dyDescent="0.25">
      <c r="A52" s="1" t="s">
        <v>127</v>
      </c>
      <c r="B52" s="76">
        <f t="shared" si="0"/>
        <v>19920612</v>
      </c>
      <c r="C52" s="76">
        <f t="shared" si="0"/>
        <v>19733685</v>
      </c>
      <c r="D52" s="76">
        <f t="shared" si="0"/>
        <v>19012801</v>
      </c>
      <c r="E52" s="76">
        <f t="shared" si="0"/>
        <v>18311655</v>
      </c>
    </row>
    <row r="53" spans="1:5" x14ac:dyDescent="0.25">
      <c r="A53" s="1" t="s">
        <v>128</v>
      </c>
      <c r="B53" s="76">
        <f t="shared" si="0"/>
        <v>0</v>
      </c>
      <c r="C53" s="76">
        <f t="shared" si="0"/>
        <v>185725</v>
      </c>
      <c r="D53" s="76">
        <f t="shared" si="0"/>
        <v>371450</v>
      </c>
      <c r="E53" s="76">
        <f t="shared" si="0"/>
        <v>0</v>
      </c>
    </row>
    <row r="54" spans="1:5" x14ac:dyDescent="0.25">
      <c r="A54" s="1" t="s">
        <v>129</v>
      </c>
      <c r="B54" s="76">
        <f t="shared" si="0"/>
        <v>0</v>
      </c>
      <c r="C54" s="76">
        <f t="shared" si="0"/>
        <v>0</v>
      </c>
      <c r="D54" s="76">
        <f t="shared" si="0"/>
        <v>0</v>
      </c>
      <c r="E54" s="76">
        <f t="shared" si="0"/>
        <v>0</v>
      </c>
    </row>
    <row r="55" spans="1:5" x14ac:dyDescent="0.25">
      <c r="A55" s="1" t="s">
        <v>130</v>
      </c>
      <c r="B55" s="76">
        <f t="shared" si="0"/>
        <v>0</v>
      </c>
      <c r="C55" s="76">
        <f t="shared" si="0"/>
        <v>0</v>
      </c>
      <c r="D55" s="76">
        <f t="shared" si="0"/>
        <v>0</v>
      </c>
      <c r="E55" s="76">
        <f t="shared" si="0"/>
        <v>0</v>
      </c>
    </row>
    <row r="56" spans="1:5" x14ac:dyDescent="0.25">
      <c r="A56" s="1" t="s">
        <v>131</v>
      </c>
      <c r="B56" s="76">
        <f t="shared" si="0"/>
        <v>62500000</v>
      </c>
      <c r="C56" s="76">
        <f t="shared" si="0"/>
        <v>67600000</v>
      </c>
      <c r="D56" s="76">
        <f t="shared" si="0"/>
        <v>69700000</v>
      </c>
      <c r="E56" s="76">
        <f t="shared" si="0"/>
        <v>69700000</v>
      </c>
    </row>
    <row r="57" spans="1:5" x14ac:dyDescent="0.25">
      <c r="A57" s="1" t="s">
        <v>132</v>
      </c>
      <c r="B57" s="76">
        <f t="shared" si="0"/>
        <v>0</v>
      </c>
      <c r="C57" s="76">
        <f t="shared" si="0"/>
        <v>0</v>
      </c>
      <c r="D57" s="76">
        <f t="shared" si="0"/>
        <v>0</v>
      </c>
      <c r="E57" s="76">
        <f t="shared" si="0"/>
        <v>0</v>
      </c>
    </row>
    <row r="58" spans="1:5" x14ac:dyDescent="0.25">
      <c r="A58" s="67" t="s">
        <v>133</v>
      </c>
      <c r="B58" s="76">
        <f t="shared" si="0"/>
        <v>2572495799</v>
      </c>
      <c r="C58" s="76">
        <f t="shared" si="0"/>
        <v>2785738865</v>
      </c>
      <c r="D58" s="76">
        <f t="shared" si="0"/>
        <v>2797045596</v>
      </c>
      <c r="E58" s="76">
        <f t="shared" si="0"/>
        <v>2822846885</v>
      </c>
    </row>
    <row r="59" spans="1:5" x14ac:dyDescent="0.25">
      <c r="A59" s="68"/>
    </row>
    <row r="60" spans="1:5" x14ac:dyDescent="0.25">
      <c r="A60" s="69"/>
      <c r="E60" s="76"/>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0</v>
      </c>
      <c r="C66" s="76">
        <v>0</v>
      </c>
      <c r="D66" s="76">
        <v>0</v>
      </c>
      <c r="E66" s="76">
        <v>0</v>
      </c>
    </row>
    <row r="67" spans="1:5" x14ac:dyDescent="0.25">
      <c r="A67" s="1" t="s">
        <v>84</v>
      </c>
      <c r="B67" s="2">
        <v>0</v>
      </c>
      <c r="C67" s="76">
        <v>0</v>
      </c>
      <c r="D67" s="76">
        <v>0</v>
      </c>
      <c r="E67" s="76">
        <v>0</v>
      </c>
    </row>
    <row r="68" spans="1:5" x14ac:dyDescent="0.25">
      <c r="A68" s="1" t="s">
        <v>85</v>
      </c>
      <c r="B68" s="2">
        <v>0</v>
      </c>
      <c r="C68" s="76">
        <v>0</v>
      </c>
      <c r="D68" s="76">
        <v>0</v>
      </c>
      <c r="E68" s="76">
        <v>0</v>
      </c>
    </row>
    <row r="69" spans="1:5" x14ac:dyDescent="0.25">
      <c r="A69" s="1" t="s">
        <v>86</v>
      </c>
      <c r="B69" s="2">
        <v>0</v>
      </c>
      <c r="C69" s="76">
        <v>0</v>
      </c>
      <c r="D69" s="76">
        <v>0</v>
      </c>
      <c r="E69" s="76">
        <v>0</v>
      </c>
    </row>
    <row r="70" spans="1:5" x14ac:dyDescent="0.25">
      <c r="A70" s="1" t="s">
        <v>87</v>
      </c>
      <c r="B70" s="2">
        <v>0</v>
      </c>
      <c r="C70" s="76">
        <v>0</v>
      </c>
      <c r="D70" s="76">
        <v>0</v>
      </c>
      <c r="E70" s="76">
        <v>0</v>
      </c>
    </row>
    <row r="71" spans="1:5" x14ac:dyDescent="0.25">
      <c r="A71" s="1" t="s">
        <v>88</v>
      </c>
      <c r="B71" s="2">
        <v>0</v>
      </c>
      <c r="C71" s="76">
        <v>0</v>
      </c>
      <c r="D71" s="76">
        <v>0</v>
      </c>
      <c r="E71" s="76">
        <v>0</v>
      </c>
    </row>
    <row r="72" spans="1:5" x14ac:dyDescent="0.25">
      <c r="A72" s="1" t="s">
        <v>89</v>
      </c>
      <c r="B72" s="2">
        <v>0</v>
      </c>
      <c r="C72" s="76">
        <v>0</v>
      </c>
      <c r="D72" s="76">
        <v>0</v>
      </c>
      <c r="E72" s="76">
        <v>0</v>
      </c>
    </row>
    <row r="73" spans="1:5" x14ac:dyDescent="0.25">
      <c r="A73" s="1" t="s">
        <v>90</v>
      </c>
      <c r="B73" s="2">
        <v>0</v>
      </c>
      <c r="C73" s="76">
        <v>0</v>
      </c>
      <c r="D73" s="76">
        <v>0</v>
      </c>
      <c r="E73" s="76">
        <v>0</v>
      </c>
    </row>
    <row r="74" spans="1:5" x14ac:dyDescent="0.25">
      <c r="A74" s="1" t="s">
        <v>91</v>
      </c>
      <c r="B74" s="2">
        <v>0</v>
      </c>
      <c r="C74" s="76">
        <v>0</v>
      </c>
      <c r="D74" s="76">
        <v>0</v>
      </c>
      <c r="E74" s="76">
        <v>0</v>
      </c>
    </row>
    <row r="75" spans="1:5" x14ac:dyDescent="0.25">
      <c r="A75" s="1" t="s">
        <v>92</v>
      </c>
      <c r="B75" s="2">
        <v>0</v>
      </c>
      <c r="C75" s="76">
        <v>0</v>
      </c>
      <c r="D75" s="76">
        <v>0</v>
      </c>
      <c r="E75" s="76">
        <v>0</v>
      </c>
    </row>
    <row r="76" spans="1:5" x14ac:dyDescent="0.25">
      <c r="A76" s="1" t="s">
        <v>93</v>
      </c>
      <c r="B76" s="2">
        <v>0</v>
      </c>
      <c r="C76" s="76">
        <v>0</v>
      </c>
      <c r="D76" s="76">
        <v>0</v>
      </c>
      <c r="E76" s="76">
        <v>0</v>
      </c>
    </row>
    <row r="77" spans="1:5" x14ac:dyDescent="0.25">
      <c r="A77" s="1" t="s">
        <v>94</v>
      </c>
      <c r="B77" s="2">
        <v>0</v>
      </c>
      <c r="C77" s="76">
        <v>0</v>
      </c>
      <c r="D77" s="76">
        <v>0</v>
      </c>
      <c r="E77" s="76">
        <v>0</v>
      </c>
    </row>
    <row r="78" spans="1:5" x14ac:dyDescent="0.25">
      <c r="A78" s="1" t="s">
        <v>95</v>
      </c>
      <c r="B78" s="2">
        <v>0</v>
      </c>
      <c r="C78" s="76">
        <v>0</v>
      </c>
      <c r="D78" s="76">
        <v>0</v>
      </c>
      <c r="E78" s="76">
        <v>0</v>
      </c>
    </row>
    <row r="79" spans="1:5" x14ac:dyDescent="0.25">
      <c r="A79" s="1" t="s">
        <v>96</v>
      </c>
      <c r="B79" s="2">
        <v>42607948</v>
      </c>
      <c r="C79" s="76">
        <v>60022169</v>
      </c>
      <c r="D79" s="76">
        <v>47253795</v>
      </c>
      <c r="E79" s="76">
        <v>66150494</v>
      </c>
    </row>
    <row r="80" spans="1:5" x14ac:dyDescent="0.25">
      <c r="A80" s="1" t="s">
        <v>97</v>
      </c>
      <c r="B80" s="2">
        <v>0</v>
      </c>
      <c r="C80" s="76">
        <v>0</v>
      </c>
      <c r="D80" s="76">
        <v>0</v>
      </c>
      <c r="E80" s="76">
        <v>0</v>
      </c>
    </row>
    <row r="81" spans="1:5" x14ac:dyDescent="0.25">
      <c r="A81" s="1" t="s">
        <v>98</v>
      </c>
      <c r="B81" s="2">
        <v>0</v>
      </c>
      <c r="C81" s="76">
        <v>0</v>
      </c>
      <c r="D81" s="76">
        <v>0</v>
      </c>
      <c r="E81" s="76">
        <v>0</v>
      </c>
    </row>
    <row r="82" spans="1:5" x14ac:dyDescent="0.25">
      <c r="A82" s="1" t="s">
        <v>99</v>
      </c>
      <c r="B82" s="2">
        <v>0</v>
      </c>
      <c r="C82" s="76">
        <v>0</v>
      </c>
      <c r="D82" s="76">
        <v>0</v>
      </c>
      <c r="E82" s="76">
        <v>0</v>
      </c>
    </row>
    <row r="83" spans="1:5" x14ac:dyDescent="0.25">
      <c r="A83" s="1" t="s">
        <v>100</v>
      </c>
      <c r="B83" s="2">
        <v>0</v>
      </c>
      <c r="C83" s="76">
        <v>0</v>
      </c>
      <c r="D83" s="76">
        <v>0</v>
      </c>
      <c r="E83" s="76">
        <v>0</v>
      </c>
    </row>
    <row r="84" spans="1:5" x14ac:dyDescent="0.25">
      <c r="A84" s="1" t="s">
        <v>101</v>
      </c>
      <c r="B84" s="2">
        <v>0</v>
      </c>
      <c r="C84" s="76">
        <v>0</v>
      </c>
      <c r="D84" s="76">
        <v>0</v>
      </c>
      <c r="E84" s="76">
        <v>0</v>
      </c>
    </row>
    <row r="85" spans="1:5" x14ac:dyDescent="0.25">
      <c r="A85" s="1" t="s">
        <v>102</v>
      </c>
      <c r="B85" s="2">
        <v>0</v>
      </c>
      <c r="C85" s="76">
        <v>0</v>
      </c>
      <c r="D85" s="76">
        <v>7149868</v>
      </c>
      <c r="E85" s="76">
        <v>7187021</v>
      </c>
    </row>
    <row r="86" spans="1:5" x14ac:dyDescent="0.25">
      <c r="A86" s="1" t="s">
        <v>103</v>
      </c>
      <c r="B86" s="2">
        <v>0</v>
      </c>
      <c r="C86" s="76">
        <v>0</v>
      </c>
      <c r="D86" s="76">
        <v>0</v>
      </c>
      <c r="E86" s="76">
        <v>0</v>
      </c>
    </row>
    <row r="87" spans="1:5" x14ac:dyDescent="0.25">
      <c r="A87" s="1" t="s">
        <v>104</v>
      </c>
      <c r="B87" s="2">
        <v>0</v>
      </c>
      <c r="C87" s="76">
        <v>0</v>
      </c>
      <c r="D87" s="76">
        <v>0</v>
      </c>
      <c r="E87" s="76">
        <v>0</v>
      </c>
    </row>
    <row r="88" spans="1:5" x14ac:dyDescent="0.25">
      <c r="A88" s="1" t="s">
        <v>105</v>
      </c>
      <c r="B88" s="2">
        <v>0</v>
      </c>
      <c r="C88" s="76">
        <v>0</v>
      </c>
      <c r="D88" s="76">
        <v>0</v>
      </c>
      <c r="E88" s="76">
        <v>0</v>
      </c>
    </row>
    <row r="89" spans="1:5" x14ac:dyDescent="0.25">
      <c r="A89" s="1" t="s">
        <v>106</v>
      </c>
      <c r="B89" s="2">
        <v>23166000</v>
      </c>
      <c r="C89" s="76">
        <v>25289000</v>
      </c>
      <c r="D89" s="76">
        <v>24076000</v>
      </c>
      <c r="E89" s="76">
        <v>25507889</v>
      </c>
    </row>
    <row r="90" spans="1:5" x14ac:dyDescent="0.25">
      <c r="A90" s="1" t="s">
        <v>107</v>
      </c>
      <c r="B90" s="2">
        <v>0</v>
      </c>
      <c r="C90" s="76">
        <v>0</v>
      </c>
      <c r="D90" s="76">
        <v>0</v>
      </c>
      <c r="E90" s="76">
        <v>0</v>
      </c>
    </row>
    <row r="91" spans="1:5" x14ac:dyDescent="0.25">
      <c r="A91" s="1" t="s">
        <v>108</v>
      </c>
      <c r="B91" s="2">
        <v>0</v>
      </c>
      <c r="C91" s="76">
        <v>0</v>
      </c>
      <c r="D91" s="76">
        <v>0</v>
      </c>
      <c r="E91" s="76">
        <v>0</v>
      </c>
    </row>
    <row r="92" spans="1:5" x14ac:dyDescent="0.25">
      <c r="A92" s="1" t="s">
        <v>109</v>
      </c>
      <c r="B92" s="2">
        <v>0</v>
      </c>
      <c r="C92" s="76">
        <v>0</v>
      </c>
      <c r="D92" s="76">
        <v>0</v>
      </c>
      <c r="E92" s="76">
        <v>0</v>
      </c>
    </row>
    <row r="93" spans="1:5" x14ac:dyDescent="0.25">
      <c r="A93" s="1" t="s">
        <v>110</v>
      </c>
      <c r="B93" s="2">
        <v>0</v>
      </c>
      <c r="C93" s="76">
        <v>0</v>
      </c>
      <c r="D93" s="76">
        <v>0</v>
      </c>
      <c r="E93" s="76">
        <v>0</v>
      </c>
    </row>
    <row r="94" spans="1:5" x14ac:dyDescent="0.25">
      <c r="A94" s="1" t="s">
        <v>111</v>
      </c>
      <c r="B94" s="2">
        <v>0</v>
      </c>
      <c r="C94" s="76">
        <v>0</v>
      </c>
      <c r="D94" s="76">
        <v>0</v>
      </c>
      <c r="E94" s="76">
        <v>0</v>
      </c>
    </row>
    <row r="95" spans="1:5" x14ac:dyDescent="0.25">
      <c r="A95" s="1" t="s">
        <v>112</v>
      </c>
      <c r="B95" s="2">
        <v>0</v>
      </c>
      <c r="C95" s="76">
        <v>0</v>
      </c>
      <c r="D95" s="76">
        <v>0</v>
      </c>
      <c r="E95" s="76">
        <v>0</v>
      </c>
    </row>
    <row r="96" spans="1:5" x14ac:dyDescent="0.25">
      <c r="A96" s="1" t="s">
        <v>113</v>
      </c>
      <c r="B96" s="2">
        <v>18393000</v>
      </c>
      <c r="C96" s="76">
        <v>18393000</v>
      </c>
      <c r="D96" s="76">
        <v>113500000</v>
      </c>
      <c r="E96" s="76">
        <v>123500000</v>
      </c>
    </row>
    <row r="97" spans="1:5" x14ac:dyDescent="0.25">
      <c r="A97" s="1" t="s">
        <v>114</v>
      </c>
      <c r="B97" s="2">
        <v>0</v>
      </c>
      <c r="C97" s="76">
        <v>0</v>
      </c>
      <c r="D97" s="76">
        <v>0</v>
      </c>
      <c r="E97" s="76">
        <v>0</v>
      </c>
    </row>
    <row r="98" spans="1:5" x14ac:dyDescent="0.25">
      <c r="A98" s="1" t="s">
        <v>115</v>
      </c>
      <c r="B98" s="2">
        <v>0</v>
      </c>
      <c r="C98" s="76">
        <v>0</v>
      </c>
      <c r="D98" s="76">
        <v>0</v>
      </c>
      <c r="E98" s="76">
        <v>0</v>
      </c>
    </row>
    <row r="99" spans="1:5" x14ac:dyDescent="0.25">
      <c r="A99" s="1" t="s">
        <v>116</v>
      </c>
      <c r="B99" s="2">
        <v>0</v>
      </c>
      <c r="C99" s="76">
        <v>0</v>
      </c>
      <c r="D99" s="76">
        <v>0</v>
      </c>
      <c r="E99" s="76">
        <v>0</v>
      </c>
    </row>
    <row r="100" spans="1:5" x14ac:dyDescent="0.25">
      <c r="A100" s="1" t="s">
        <v>117</v>
      </c>
      <c r="B100" s="2">
        <v>0</v>
      </c>
      <c r="C100" s="76">
        <v>0</v>
      </c>
      <c r="D100" s="76">
        <v>0</v>
      </c>
      <c r="E100" s="76">
        <v>0</v>
      </c>
    </row>
    <row r="101" spans="1:5" x14ac:dyDescent="0.25">
      <c r="A101" s="1" t="s">
        <v>118</v>
      </c>
      <c r="B101" s="2">
        <v>0</v>
      </c>
      <c r="C101" s="76">
        <v>639</v>
      </c>
      <c r="D101" s="76">
        <v>0</v>
      </c>
      <c r="E101" s="76">
        <v>0</v>
      </c>
    </row>
    <row r="102" spans="1:5" x14ac:dyDescent="0.25">
      <c r="A102" s="1" t="s">
        <v>119</v>
      </c>
      <c r="B102" s="2">
        <v>0</v>
      </c>
      <c r="C102" s="76">
        <v>0</v>
      </c>
      <c r="D102" s="76">
        <v>0</v>
      </c>
      <c r="E102" s="76">
        <v>0</v>
      </c>
    </row>
    <row r="103" spans="1:5" x14ac:dyDescent="0.25">
      <c r="A103" s="1" t="s">
        <v>120</v>
      </c>
      <c r="B103" s="2">
        <v>0</v>
      </c>
      <c r="C103" s="76">
        <v>0</v>
      </c>
      <c r="D103" s="76">
        <v>0</v>
      </c>
      <c r="E103" s="76">
        <v>0</v>
      </c>
    </row>
    <row r="104" spans="1:5" x14ac:dyDescent="0.25">
      <c r="A104" s="1" t="s">
        <v>121</v>
      </c>
      <c r="B104" s="2">
        <v>0</v>
      </c>
      <c r="C104" s="76">
        <v>0</v>
      </c>
      <c r="D104" s="76">
        <v>0</v>
      </c>
      <c r="E104" s="76">
        <v>0</v>
      </c>
    </row>
    <row r="105" spans="1:5" x14ac:dyDescent="0.25">
      <c r="A105" s="1" t="s">
        <v>122</v>
      </c>
      <c r="B105" s="2">
        <v>0</v>
      </c>
      <c r="C105" s="76">
        <v>0</v>
      </c>
      <c r="D105" s="76">
        <v>0</v>
      </c>
      <c r="E105" s="76">
        <v>0</v>
      </c>
    </row>
    <row r="106" spans="1:5" x14ac:dyDescent="0.25">
      <c r="A106" s="1" t="s">
        <v>123</v>
      </c>
      <c r="B106" s="2">
        <v>0</v>
      </c>
      <c r="C106" s="76">
        <v>0</v>
      </c>
      <c r="D106" s="76">
        <v>0</v>
      </c>
      <c r="E106" s="76">
        <v>0</v>
      </c>
    </row>
    <row r="107" spans="1:5" x14ac:dyDescent="0.25">
      <c r="A107" s="1" t="s">
        <v>124</v>
      </c>
      <c r="B107" s="2">
        <v>0</v>
      </c>
      <c r="C107" s="76">
        <v>0</v>
      </c>
      <c r="D107" s="76">
        <v>0</v>
      </c>
      <c r="E107" s="76">
        <v>0</v>
      </c>
    </row>
    <row r="108" spans="1:5" x14ac:dyDescent="0.25">
      <c r="A108" s="1" t="s">
        <v>63</v>
      </c>
      <c r="B108" s="2">
        <v>0</v>
      </c>
      <c r="C108" s="76">
        <v>0</v>
      </c>
      <c r="D108" s="76">
        <v>0</v>
      </c>
      <c r="E108" s="76">
        <v>0</v>
      </c>
    </row>
    <row r="109" spans="1:5" x14ac:dyDescent="0.25">
      <c r="A109" s="1" t="s">
        <v>125</v>
      </c>
      <c r="B109" s="2">
        <v>0</v>
      </c>
      <c r="C109" s="76">
        <v>0</v>
      </c>
      <c r="D109" s="76">
        <v>0</v>
      </c>
      <c r="E109" s="76">
        <v>0</v>
      </c>
    </row>
    <row r="110" spans="1:5" x14ac:dyDescent="0.25">
      <c r="A110" s="1" t="s">
        <v>126</v>
      </c>
      <c r="B110" s="2">
        <v>0</v>
      </c>
      <c r="C110" s="76">
        <v>0</v>
      </c>
      <c r="D110" s="76">
        <v>0</v>
      </c>
      <c r="E110" s="76">
        <v>0</v>
      </c>
    </row>
    <row r="111" spans="1:5" x14ac:dyDescent="0.25">
      <c r="A111" s="1" t="s">
        <v>127</v>
      </c>
      <c r="B111" s="2">
        <v>19920612</v>
      </c>
      <c r="C111" s="76">
        <v>19733685</v>
      </c>
      <c r="D111" s="76">
        <v>19012801</v>
      </c>
      <c r="E111" s="76">
        <v>18311655</v>
      </c>
    </row>
    <row r="112" spans="1:5" x14ac:dyDescent="0.25">
      <c r="A112" s="1" t="s">
        <v>128</v>
      </c>
      <c r="B112" s="2">
        <v>0</v>
      </c>
      <c r="C112" s="76">
        <v>185725</v>
      </c>
      <c r="D112" s="76">
        <v>371450</v>
      </c>
      <c r="E112" s="76">
        <v>0</v>
      </c>
    </row>
    <row r="113" spans="1:5" x14ac:dyDescent="0.25">
      <c r="A113" s="1" t="s">
        <v>129</v>
      </c>
      <c r="B113" s="2">
        <v>0</v>
      </c>
      <c r="C113" s="76">
        <v>0</v>
      </c>
      <c r="D113" s="76">
        <v>0</v>
      </c>
      <c r="E113" s="76">
        <v>0</v>
      </c>
    </row>
    <row r="114" spans="1:5" x14ac:dyDescent="0.25">
      <c r="A114" s="1" t="s">
        <v>130</v>
      </c>
      <c r="B114" s="2">
        <v>0</v>
      </c>
      <c r="C114" s="76">
        <v>0</v>
      </c>
      <c r="D114" s="76">
        <v>0</v>
      </c>
      <c r="E114" s="76">
        <v>0</v>
      </c>
    </row>
    <row r="115" spans="1:5" x14ac:dyDescent="0.25">
      <c r="A115" s="1" t="s">
        <v>131</v>
      </c>
      <c r="B115" s="2">
        <v>62500000</v>
      </c>
      <c r="C115" s="76">
        <v>67600000</v>
      </c>
      <c r="D115" s="76">
        <v>36476860</v>
      </c>
      <c r="E115" s="76">
        <v>69700000</v>
      </c>
    </row>
    <row r="116" spans="1:5" x14ac:dyDescent="0.25">
      <c r="A116" s="1" t="s">
        <v>132</v>
      </c>
      <c r="B116" s="2">
        <v>0</v>
      </c>
      <c r="C116" s="76">
        <v>0</v>
      </c>
      <c r="D116" s="76">
        <v>0</v>
      </c>
      <c r="E116" s="76">
        <v>0</v>
      </c>
    </row>
    <row r="117" spans="1:5" x14ac:dyDescent="0.25">
      <c r="A117" s="67" t="s">
        <v>133</v>
      </c>
      <c r="B117" s="2">
        <v>166587560</v>
      </c>
      <c r="C117" s="76">
        <v>191224218</v>
      </c>
      <c r="D117" s="76">
        <v>247840774</v>
      </c>
      <c r="E117" s="76">
        <v>310357059</v>
      </c>
    </row>
    <row r="118" spans="1:5" x14ac:dyDescent="0.25">
      <c r="A118" s="68"/>
    </row>
    <row r="119" spans="1:5" x14ac:dyDescent="0.25">
      <c r="A119" s="73"/>
    </row>
    <row r="120" spans="1:5" x14ac:dyDescent="0.25">
      <c r="A120" s="73"/>
      <c r="E120" s="88"/>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2">
        <v>0</v>
      </c>
      <c r="C125" s="76">
        <v>0</v>
      </c>
      <c r="D125" s="76">
        <v>0</v>
      </c>
      <c r="E125" s="76">
        <v>0</v>
      </c>
    </row>
    <row r="126" spans="1:5" x14ac:dyDescent="0.25">
      <c r="A126" s="1" t="s">
        <v>84</v>
      </c>
      <c r="B126" s="2">
        <v>0</v>
      </c>
      <c r="C126" s="76">
        <v>0</v>
      </c>
      <c r="D126" s="76">
        <v>0</v>
      </c>
      <c r="E126" s="76">
        <v>0</v>
      </c>
    </row>
    <row r="127" spans="1:5" x14ac:dyDescent="0.25">
      <c r="A127" s="1" t="s">
        <v>85</v>
      </c>
      <c r="B127" s="2">
        <v>0</v>
      </c>
      <c r="C127" s="76">
        <v>0</v>
      </c>
      <c r="D127" s="76">
        <v>0</v>
      </c>
      <c r="E127" s="76">
        <v>0</v>
      </c>
    </row>
    <row r="128" spans="1:5" x14ac:dyDescent="0.25">
      <c r="A128" s="1" t="s">
        <v>86</v>
      </c>
      <c r="B128" s="2">
        <v>0</v>
      </c>
      <c r="C128" s="76">
        <v>0</v>
      </c>
      <c r="D128" s="76">
        <v>0</v>
      </c>
      <c r="E128" s="76">
        <v>0</v>
      </c>
    </row>
    <row r="129" spans="1:5" x14ac:dyDescent="0.25">
      <c r="A129" s="1" t="s">
        <v>87</v>
      </c>
      <c r="B129" s="2">
        <v>0</v>
      </c>
      <c r="C129" s="76">
        <v>99765</v>
      </c>
      <c r="D129" s="76">
        <v>0</v>
      </c>
      <c r="E129" s="76">
        <v>0</v>
      </c>
    </row>
    <row r="130" spans="1:5" x14ac:dyDescent="0.25">
      <c r="A130" s="1" t="s">
        <v>88</v>
      </c>
      <c r="B130" s="2">
        <v>4767752</v>
      </c>
      <c r="C130" s="76">
        <v>76731911</v>
      </c>
      <c r="D130" s="76">
        <v>77489343</v>
      </c>
      <c r="E130" s="76">
        <v>78132807</v>
      </c>
    </row>
    <row r="131" spans="1:5" x14ac:dyDescent="0.25">
      <c r="A131" s="1" t="s">
        <v>89</v>
      </c>
      <c r="B131" s="2">
        <v>0</v>
      </c>
      <c r="C131" s="76">
        <v>0</v>
      </c>
      <c r="D131" s="76">
        <v>0</v>
      </c>
      <c r="E131" s="76">
        <v>56443535</v>
      </c>
    </row>
    <row r="132" spans="1:5" x14ac:dyDescent="0.25">
      <c r="A132" s="1" t="s">
        <v>90</v>
      </c>
      <c r="B132" s="2">
        <v>0</v>
      </c>
      <c r="C132" s="76">
        <v>0</v>
      </c>
      <c r="D132" s="76">
        <v>0</v>
      </c>
      <c r="E132" s="76">
        <v>0</v>
      </c>
    </row>
    <row r="133" spans="1:5" x14ac:dyDescent="0.25">
      <c r="A133" s="1" t="s">
        <v>91</v>
      </c>
      <c r="B133" s="2">
        <v>20000000</v>
      </c>
      <c r="C133" s="76">
        <v>30196659</v>
      </c>
      <c r="D133" s="76">
        <v>28927747</v>
      </c>
      <c r="E133" s="76">
        <v>0</v>
      </c>
    </row>
    <row r="134" spans="1:5" x14ac:dyDescent="0.25">
      <c r="A134" s="1" t="s">
        <v>92</v>
      </c>
      <c r="B134" s="2">
        <v>0</v>
      </c>
      <c r="C134" s="76">
        <v>0</v>
      </c>
      <c r="D134" s="76">
        <v>0</v>
      </c>
      <c r="E134" s="76">
        <v>0</v>
      </c>
    </row>
    <row r="135" spans="1:5" x14ac:dyDescent="0.25">
      <c r="A135" s="1" t="s">
        <v>93</v>
      </c>
      <c r="B135" s="2">
        <v>0</v>
      </c>
      <c r="C135" s="76">
        <v>0</v>
      </c>
      <c r="D135" s="76">
        <v>0</v>
      </c>
      <c r="E135" s="76">
        <v>0</v>
      </c>
    </row>
    <row r="136" spans="1:5" x14ac:dyDescent="0.25">
      <c r="A136" s="1" t="s">
        <v>94</v>
      </c>
      <c r="B136" s="2">
        <v>0</v>
      </c>
      <c r="C136" s="76">
        <v>0</v>
      </c>
      <c r="D136" s="76">
        <v>0</v>
      </c>
      <c r="E136" s="76">
        <v>0</v>
      </c>
    </row>
    <row r="137" spans="1:5" x14ac:dyDescent="0.25">
      <c r="A137" s="1" t="s">
        <v>95</v>
      </c>
      <c r="B137" s="2">
        <v>0</v>
      </c>
      <c r="C137" s="76">
        <v>0</v>
      </c>
      <c r="D137" s="76">
        <v>0</v>
      </c>
      <c r="E137" s="76">
        <v>0</v>
      </c>
    </row>
    <row r="138" spans="1:5" x14ac:dyDescent="0.25">
      <c r="A138" s="1" t="s">
        <v>96</v>
      </c>
      <c r="B138" s="2">
        <v>0</v>
      </c>
      <c r="C138" s="76">
        <v>0</v>
      </c>
      <c r="D138" s="76">
        <v>0</v>
      </c>
      <c r="E138" s="76">
        <v>0</v>
      </c>
    </row>
    <row r="139" spans="1:5" x14ac:dyDescent="0.25">
      <c r="A139" s="1" t="s">
        <v>97</v>
      </c>
      <c r="B139" s="2">
        <v>31909902</v>
      </c>
      <c r="C139" s="76">
        <v>32034389</v>
      </c>
      <c r="D139" s="76">
        <v>28903520</v>
      </c>
      <c r="E139" s="76">
        <v>27529635</v>
      </c>
    </row>
    <row r="140" spans="1:5" x14ac:dyDescent="0.25">
      <c r="A140" s="1" t="s">
        <v>98</v>
      </c>
      <c r="B140" s="2">
        <v>26899212</v>
      </c>
      <c r="C140" s="76">
        <v>26754944</v>
      </c>
      <c r="D140" s="76">
        <v>26504653</v>
      </c>
      <c r="E140" s="76">
        <v>25939342</v>
      </c>
    </row>
    <row r="141" spans="1:5" x14ac:dyDescent="0.25">
      <c r="A141" s="1" t="s">
        <v>99</v>
      </c>
      <c r="B141" s="2">
        <v>46863376</v>
      </c>
      <c r="C141" s="76">
        <v>46157342</v>
      </c>
      <c r="D141" s="76">
        <v>48346830</v>
      </c>
      <c r="E141" s="76">
        <v>49901778</v>
      </c>
    </row>
    <row r="142" spans="1:5" x14ac:dyDescent="0.25">
      <c r="A142" s="1" t="s">
        <v>100</v>
      </c>
      <c r="B142" s="2">
        <v>0</v>
      </c>
      <c r="C142" s="76">
        <v>0</v>
      </c>
      <c r="D142" s="76">
        <v>0</v>
      </c>
      <c r="E142" s="76">
        <v>0</v>
      </c>
    </row>
    <row r="143" spans="1:5" x14ac:dyDescent="0.25">
      <c r="A143" s="1" t="s">
        <v>101</v>
      </c>
      <c r="B143" s="2">
        <v>16972846</v>
      </c>
      <c r="C143" s="76">
        <v>14980869</v>
      </c>
      <c r="D143" s="76">
        <v>14671057</v>
      </c>
      <c r="E143" s="76">
        <v>13627017</v>
      </c>
    </row>
    <row r="144" spans="1:5" x14ac:dyDescent="0.25">
      <c r="A144" s="1" t="s">
        <v>102</v>
      </c>
      <c r="B144" s="2">
        <v>2814704</v>
      </c>
      <c r="C144" s="76">
        <v>85126</v>
      </c>
      <c r="D144" s="76">
        <v>411032</v>
      </c>
      <c r="E144" s="76">
        <v>405054</v>
      </c>
    </row>
    <row r="145" spans="1:5" x14ac:dyDescent="0.25">
      <c r="A145" s="1" t="s">
        <v>103</v>
      </c>
      <c r="B145" s="2">
        <v>161702187</v>
      </c>
      <c r="C145" s="76">
        <v>158859483</v>
      </c>
      <c r="D145" s="76">
        <v>152582046</v>
      </c>
      <c r="E145" s="76">
        <v>152657685</v>
      </c>
    </row>
    <row r="146" spans="1:5" x14ac:dyDescent="0.25">
      <c r="A146" s="1" t="s">
        <v>104</v>
      </c>
      <c r="B146" s="2">
        <v>115984573</v>
      </c>
      <c r="C146" s="76">
        <v>115539244</v>
      </c>
      <c r="D146" s="76">
        <v>174125466</v>
      </c>
      <c r="E146" s="76">
        <v>173120286</v>
      </c>
    </row>
    <row r="147" spans="1:5" x14ac:dyDescent="0.25">
      <c r="A147" s="1" t="s">
        <v>105</v>
      </c>
      <c r="B147" s="2">
        <v>45842510</v>
      </c>
      <c r="C147" s="76">
        <v>42677508</v>
      </c>
      <c r="D147" s="76">
        <v>45440212</v>
      </c>
      <c r="E147" s="76">
        <v>47087390</v>
      </c>
    </row>
    <row r="148" spans="1:5" x14ac:dyDescent="0.25">
      <c r="A148" s="1" t="s">
        <v>106</v>
      </c>
      <c r="B148" s="2">
        <v>151718001</v>
      </c>
      <c r="C148" s="76">
        <v>144707000</v>
      </c>
      <c r="D148" s="76">
        <v>136000000</v>
      </c>
      <c r="E148" s="76">
        <v>127271105</v>
      </c>
    </row>
    <row r="149" spans="1:5" x14ac:dyDescent="0.25">
      <c r="A149" s="1" t="s">
        <v>107</v>
      </c>
      <c r="B149" s="2">
        <v>0</v>
      </c>
      <c r="C149" s="76">
        <v>0</v>
      </c>
      <c r="D149" s="76">
        <v>0</v>
      </c>
      <c r="E149" s="76">
        <v>0</v>
      </c>
    </row>
    <row r="150" spans="1:5" x14ac:dyDescent="0.25">
      <c r="A150" s="1" t="s">
        <v>108</v>
      </c>
      <c r="B150" s="2">
        <v>0</v>
      </c>
      <c r="C150" s="76">
        <v>0</v>
      </c>
      <c r="D150" s="76">
        <v>0</v>
      </c>
      <c r="E150" s="76">
        <v>0</v>
      </c>
    </row>
    <row r="151" spans="1:5" x14ac:dyDescent="0.25">
      <c r="A151" s="1" t="s">
        <v>109</v>
      </c>
      <c r="B151" s="2">
        <v>0</v>
      </c>
      <c r="C151" s="76">
        <v>0</v>
      </c>
      <c r="D151" s="76">
        <v>0</v>
      </c>
      <c r="E151" s="76">
        <v>0</v>
      </c>
    </row>
    <row r="152" spans="1:5" x14ac:dyDescent="0.25">
      <c r="A152" s="1" t="s">
        <v>110</v>
      </c>
      <c r="B152" s="2">
        <v>36792452</v>
      </c>
      <c r="C152" s="76">
        <v>36364166</v>
      </c>
      <c r="D152" s="76">
        <v>35062419</v>
      </c>
      <c r="E152" s="76">
        <v>33834354</v>
      </c>
    </row>
    <row r="153" spans="1:5" x14ac:dyDescent="0.25">
      <c r="A153" s="1" t="s">
        <v>111</v>
      </c>
      <c r="B153" s="2">
        <v>0</v>
      </c>
      <c r="C153" s="76">
        <v>0</v>
      </c>
      <c r="D153" s="76">
        <v>0</v>
      </c>
      <c r="E153" s="76">
        <v>0</v>
      </c>
    </row>
    <row r="154" spans="1:5" x14ac:dyDescent="0.25">
      <c r="A154" s="1" t="s">
        <v>112</v>
      </c>
      <c r="B154" s="2">
        <v>0</v>
      </c>
      <c r="C154" s="76">
        <v>0</v>
      </c>
      <c r="D154" s="76">
        <v>0</v>
      </c>
      <c r="E154" s="76">
        <v>0</v>
      </c>
    </row>
    <row r="155" spans="1:5" x14ac:dyDescent="0.25">
      <c r="A155" s="1" t="s">
        <v>113</v>
      </c>
      <c r="B155" s="2">
        <v>176677632</v>
      </c>
      <c r="C155" s="76">
        <v>287177016</v>
      </c>
      <c r="D155" s="76">
        <v>241319092</v>
      </c>
      <c r="E155" s="76">
        <v>225460631</v>
      </c>
    </row>
    <row r="156" spans="1:5" x14ac:dyDescent="0.25">
      <c r="A156" s="1" t="s">
        <v>114</v>
      </c>
      <c r="B156" s="2">
        <v>48312000</v>
      </c>
      <c r="C156" s="76">
        <v>75834533</v>
      </c>
      <c r="D156" s="76">
        <v>74623200</v>
      </c>
      <c r="E156" s="76">
        <v>71929002</v>
      </c>
    </row>
    <row r="157" spans="1:5" x14ac:dyDescent="0.25">
      <c r="A157" s="1" t="s">
        <v>115</v>
      </c>
      <c r="B157" s="2">
        <v>1510253713</v>
      </c>
      <c r="C157" s="76">
        <v>1485103007</v>
      </c>
      <c r="D157" s="76">
        <v>1410979994</v>
      </c>
      <c r="E157" s="76">
        <v>1403064970</v>
      </c>
    </row>
    <row r="158" spans="1:5" x14ac:dyDescent="0.25">
      <c r="A158" s="1" t="s">
        <v>116</v>
      </c>
      <c r="B158" s="2">
        <v>0</v>
      </c>
      <c r="C158" s="76">
        <v>0</v>
      </c>
      <c r="D158" s="76">
        <v>0</v>
      </c>
      <c r="E158" s="76">
        <v>0</v>
      </c>
    </row>
    <row r="159" spans="1:5" x14ac:dyDescent="0.25">
      <c r="A159" s="1" t="s">
        <v>117</v>
      </c>
      <c r="B159" s="2">
        <v>0</v>
      </c>
      <c r="C159" s="76">
        <v>0</v>
      </c>
      <c r="D159" s="76">
        <v>0</v>
      </c>
      <c r="E159" s="76">
        <v>0</v>
      </c>
    </row>
    <row r="160" spans="1:5" x14ac:dyDescent="0.25">
      <c r="A160" s="1" t="s">
        <v>118</v>
      </c>
      <c r="B160" s="2">
        <v>0</v>
      </c>
      <c r="C160" s="76">
        <v>0</v>
      </c>
      <c r="D160" s="76">
        <v>0</v>
      </c>
      <c r="E160" s="76">
        <v>0</v>
      </c>
    </row>
    <row r="161" spans="1:5" x14ac:dyDescent="0.25">
      <c r="A161" s="1" t="s">
        <v>119</v>
      </c>
      <c r="B161" s="2">
        <v>0</v>
      </c>
      <c r="C161" s="76">
        <v>0</v>
      </c>
      <c r="D161" s="76">
        <v>0</v>
      </c>
      <c r="E161" s="76">
        <v>0</v>
      </c>
    </row>
    <row r="162" spans="1:5" x14ac:dyDescent="0.25">
      <c r="A162" s="1" t="s">
        <v>120</v>
      </c>
      <c r="B162" s="2">
        <v>2021712</v>
      </c>
      <c r="C162" s="76">
        <v>2710603</v>
      </c>
      <c r="D162" s="76">
        <v>1466548</v>
      </c>
      <c r="E162" s="76">
        <v>3380632</v>
      </c>
    </row>
    <row r="163" spans="1:5" x14ac:dyDescent="0.25">
      <c r="A163" s="1" t="s">
        <v>121</v>
      </c>
      <c r="B163" s="2">
        <v>0</v>
      </c>
      <c r="C163" s="76">
        <v>0</v>
      </c>
      <c r="D163" s="76">
        <v>0</v>
      </c>
      <c r="E163" s="76">
        <v>0</v>
      </c>
    </row>
    <row r="164" spans="1:5" x14ac:dyDescent="0.25">
      <c r="A164" s="1" t="s">
        <v>122</v>
      </c>
      <c r="B164" s="2">
        <v>6375667</v>
      </c>
      <c r="C164" s="76">
        <v>18501082</v>
      </c>
      <c r="D164" s="76">
        <v>19128523</v>
      </c>
      <c r="E164" s="76">
        <v>22704603</v>
      </c>
    </row>
    <row r="165" spans="1:5" x14ac:dyDescent="0.25">
      <c r="A165" s="1" t="s">
        <v>123</v>
      </c>
      <c r="B165" s="2">
        <v>0</v>
      </c>
      <c r="C165" s="76">
        <v>0</v>
      </c>
      <c r="D165" s="76">
        <v>0</v>
      </c>
      <c r="E165" s="76">
        <v>0</v>
      </c>
    </row>
    <row r="166" spans="1:5" x14ac:dyDescent="0.25">
      <c r="A166" s="1" t="s">
        <v>124</v>
      </c>
      <c r="B166" s="2">
        <v>0</v>
      </c>
      <c r="C166" s="76">
        <v>0</v>
      </c>
      <c r="D166" s="76">
        <v>0</v>
      </c>
      <c r="E166" s="76">
        <v>0</v>
      </c>
    </row>
    <row r="167" spans="1:5" x14ac:dyDescent="0.25">
      <c r="A167" s="1" t="s">
        <v>63</v>
      </c>
      <c r="B167" s="2">
        <v>0</v>
      </c>
      <c r="C167" s="76">
        <v>0</v>
      </c>
      <c r="D167" s="76">
        <v>0</v>
      </c>
      <c r="E167" s="76">
        <v>0</v>
      </c>
    </row>
    <row r="168" spans="1:5" x14ac:dyDescent="0.25">
      <c r="A168" s="1" t="s">
        <v>125</v>
      </c>
      <c r="B168" s="2">
        <v>0</v>
      </c>
      <c r="C168" s="76">
        <v>0</v>
      </c>
      <c r="D168" s="76">
        <v>0</v>
      </c>
      <c r="E168" s="76">
        <v>0</v>
      </c>
    </row>
    <row r="169" spans="1:5" x14ac:dyDescent="0.25">
      <c r="A169" s="1" t="s">
        <v>126</v>
      </c>
      <c r="B169" s="2">
        <v>0</v>
      </c>
      <c r="C169" s="76">
        <v>0</v>
      </c>
      <c r="D169" s="76">
        <v>0</v>
      </c>
      <c r="E169" s="76">
        <v>0</v>
      </c>
    </row>
    <row r="170" spans="1:5" x14ac:dyDescent="0.25">
      <c r="A170" s="1" t="s">
        <v>127</v>
      </c>
      <c r="B170" s="2">
        <v>0</v>
      </c>
      <c r="C170" s="76">
        <v>0</v>
      </c>
      <c r="D170" s="76">
        <v>0</v>
      </c>
      <c r="E170" s="76">
        <v>0</v>
      </c>
    </row>
    <row r="171" spans="1:5" x14ac:dyDescent="0.25">
      <c r="A171" s="1" t="s">
        <v>128</v>
      </c>
      <c r="B171" s="2">
        <v>0</v>
      </c>
      <c r="C171" s="76">
        <v>0</v>
      </c>
      <c r="D171" s="76">
        <v>0</v>
      </c>
      <c r="E171" s="76">
        <v>0</v>
      </c>
    </row>
    <row r="172" spans="1:5" x14ac:dyDescent="0.25">
      <c r="A172" s="1" t="s">
        <v>129</v>
      </c>
      <c r="B172" s="2">
        <v>0</v>
      </c>
      <c r="C172" s="76">
        <v>0</v>
      </c>
      <c r="D172" s="76">
        <v>0</v>
      </c>
      <c r="E172" s="76">
        <v>0</v>
      </c>
    </row>
    <row r="173" spans="1:5" x14ac:dyDescent="0.25">
      <c r="A173" s="1" t="s">
        <v>130</v>
      </c>
      <c r="B173" s="2">
        <v>0</v>
      </c>
      <c r="C173" s="76">
        <v>0</v>
      </c>
      <c r="D173" s="76">
        <v>0</v>
      </c>
      <c r="E173" s="76">
        <v>0</v>
      </c>
    </row>
    <row r="174" spans="1:5" x14ac:dyDescent="0.25">
      <c r="A174" s="1" t="s">
        <v>131</v>
      </c>
      <c r="B174" s="2">
        <v>0</v>
      </c>
      <c r="C174" s="76">
        <v>0</v>
      </c>
      <c r="D174" s="76">
        <v>33223140</v>
      </c>
      <c r="E174" s="76">
        <v>0</v>
      </c>
    </row>
    <row r="175" spans="1:5" x14ac:dyDescent="0.25">
      <c r="A175" s="1" t="s">
        <v>132</v>
      </c>
      <c r="B175" s="2">
        <v>0</v>
      </c>
      <c r="C175" s="76">
        <v>0</v>
      </c>
      <c r="D175" s="76">
        <v>0</v>
      </c>
      <c r="E175" s="76">
        <v>0</v>
      </c>
    </row>
    <row r="176" spans="1:5" x14ac:dyDescent="0.25">
      <c r="A176" s="67" t="s">
        <v>133</v>
      </c>
      <c r="B176" s="2">
        <v>2405908239</v>
      </c>
      <c r="C176" s="76">
        <v>2594514647</v>
      </c>
      <c r="D176" s="76">
        <v>2549204822</v>
      </c>
      <c r="E176" s="76">
        <v>2512489826</v>
      </c>
    </row>
    <row r="182" spans="1:6" ht="20.25" customHeight="1"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0</v>
      </c>
      <c r="C184" s="79">
        <v>0</v>
      </c>
      <c r="D184" s="79">
        <v>0</v>
      </c>
      <c r="E184" s="79">
        <v>0</v>
      </c>
      <c r="F184" s="70">
        <f t="shared" ref="F184:F215" si="1">RANK(E184,E$184:E$234,0)</f>
        <v>21</v>
      </c>
    </row>
    <row r="185" spans="1:6" x14ac:dyDescent="0.25">
      <c r="A185" s="1" t="s">
        <v>84</v>
      </c>
      <c r="B185" s="79">
        <v>0</v>
      </c>
      <c r="C185" s="79">
        <v>0</v>
      </c>
      <c r="D185" s="79">
        <v>0</v>
      </c>
      <c r="E185" s="79">
        <v>0</v>
      </c>
      <c r="F185" s="70">
        <f t="shared" si="1"/>
        <v>21</v>
      </c>
    </row>
    <row r="186" spans="1:6" x14ac:dyDescent="0.25">
      <c r="A186" s="1" t="s">
        <v>85</v>
      </c>
      <c r="B186" s="79">
        <v>0</v>
      </c>
      <c r="C186" s="79">
        <v>0</v>
      </c>
      <c r="D186" s="79">
        <v>0</v>
      </c>
      <c r="E186" s="79">
        <v>0</v>
      </c>
      <c r="F186" s="70">
        <f t="shared" si="1"/>
        <v>21</v>
      </c>
    </row>
    <row r="187" spans="1:6" x14ac:dyDescent="0.25">
      <c r="A187" s="1" t="s">
        <v>86</v>
      </c>
      <c r="B187" s="79">
        <v>0</v>
      </c>
      <c r="C187" s="79">
        <v>0</v>
      </c>
      <c r="D187" s="79">
        <v>0</v>
      </c>
      <c r="E187" s="79">
        <v>0</v>
      </c>
      <c r="F187" s="70">
        <f t="shared" si="1"/>
        <v>21</v>
      </c>
    </row>
    <row r="188" spans="1:6" x14ac:dyDescent="0.25">
      <c r="A188" s="1" t="s">
        <v>87</v>
      </c>
      <c r="B188" s="79">
        <v>0</v>
      </c>
      <c r="C188" s="79">
        <v>1.5634908514548419E-5</v>
      </c>
      <c r="D188" s="79">
        <v>0</v>
      </c>
      <c r="E188" s="79">
        <v>0</v>
      </c>
      <c r="F188" s="70">
        <f t="shared" si="1"/>
        <v>21</v>
      </c>
    </row>
    <row r="189" spans="1:6" x14ac:dyDescent="0.25">
      <c r="A189" s="1" t="s">
        <v>88</v>
      </c>
      <c r="B189" s="79">
        <v>1.5806907153530319E-2</v>
      </c>
      <c r="C189" s="79">
        <v>0.20209274746778405</v>
      </c>
      <c r="D189" s="79">
        <v>0.18900068124237773</v>
      </c>
      <c r="E189" s="79">
        <v>0.20499012896354332</v>
      </c>
      <c r="F189" s="70">
        <f t="shared" si="1"/>
        <v>8</v>
      </c>
    </row>
    <row r="190" spans="1:6" x14ac:dyDescent="0.25">
      <c r="A190" s="1" t="s">
        <v>89</v>
      </c>
      <c r="B190" s="79">
        <v>0</v>
      </c>
      <c r="C190" s="79">
        <v>0</v>
      </c>
      <c r="D190" s="79">
        <v>0</v>
      </c>
      <c r="E190" s="79">
        <v>0.11325818536113655</v>
      </c>
      <c r="F190" s="70">
        <f t="shared" si="1"/>
        <v>14</v>
      </c>
    </row>
    <row r="191" spans="1:6" x14ac:dyDescent="0.25">
      <c r="A191" s="1" t="s">
        <v>90</v>
      </c>
      <c r="B191" s="79">
        <v>0</v>
      </c>
      <c r="C191" s="79">
        <v>0</v>
      </c>
      <c r="D191" s="79">
        <v>0</v>
      </c>
      <c r="E191" s="79">
        <v>0</v>
      </c>
      <c r="F191" s="70">
        <f t="shared" si="1"/>
        <v>21</v>
      </c>
    </row>
    <row r="192" spans="1:6" x14ac:dyDescent="0.25">
      <c r="A192" s="1" t="s">
        <v>91</v>
      </c>
      <c r="B192" s="79">
        <v>7.4936301427345836E-2</v>
      </c>
      <c r="C192" s="79">
        <v>9.965566971737512E-2</v>
      </c>
      <c r="D192" s="79">
        <v>9.1281057702505677E-2</v>
      </c>
      <c r="E192" s="79">
        <v>0</v>
      </c>
      <c r="F192" s="70">
        <f t="shared" si="1"/>
        <v>21</v>
      </c>
    </row>
    <row r="193" spans="1:6" x14ac:dyDescent="0.25">
      <c r="A193" s="1" t="s">
        <v>92</v>
      </c>
      <c r="B193" s="79">
        <v>0</v>
      </c>
      <c r="C193" s="79">
        <v>0</v>
      </c>
      <c r="D193" s="79">
        <v>0</v>
      </c>
      <c r="E193" s="79">
        <v>0</v>
      </c>
      <c r="F193" s="70">
        <f t="shared" si="1"/>
        <v>21</v>
      </c>
    </row>
    <row r="194" spans="1:6" x14ac:dyDescent="0.25">
      <c r="A194" s="1" t="s">
        <v>93</v>
      </c>
      <c r="B194" s="79">
        <v>0</v>
      </c>
      <c r="C194" s="79">
        <v>0</v>
      </c>
      <c r="D194" s="79">
        <v>0</v>
      </c>
      <c r="E194" s="79">
        <v>0</v>
      </c>
      <c r="F194" s="70">
        <f t="shared" si="1"/>
        <v>21</v>
      </c>
    </row>
    <row r="195" spans="1:6" x14ac:dyDescent="0.25">
      <c r="A195" s="1" t="s">
        <v>94</v>
      </c>
      <c r="B195" s="79">
        <v>0</v>
      </c>
      <c r="C195" s="79">
        <v>0</v>
      </c>
      <c r="D195" s="79">
        <v>0</v>
      </c>
      <c r="E195" s="79">
        <v>0</v>
      </c>
      <c r="F195" s="70">
        <f t="shared" si="1"/>
        <v>21</v>
      </c>
    </row>
    <row r="196" spans="1:6" x14ac:dyDescent="0.25">
      <c r="A196" s="1" t="s">
        <v>95</v>
      </c>
      <c r="B196" s="79">
        <v>0</v>
      </c>
      <c r="C196" s="79">
        <v>0</v>
      </c>
      <c r="D196" s="79">
        <v>0</v>
      </c>
      <c r="E196" s="79">
        <v>0</v>
      </c>
      <c r="F196" s="70">
        <f t="shared" si="1"/>
        <v>21</v>
      </c>
    </row>
    <row r="197" spans="1:6" x14ac:dyDescent="0.25">
      <c r="A197" s="1" t="s">
        <v>96</v>
      </c>
      <c r="B197" s="79">
        <v>3.0991728289041676E-2</v>
      </c>
      <c r="C197" s="79">
        <v>5.4190351133870093E-2</v>
      </c>
      <c r="D197" s="79">
        <v>4.4336427479700728E-2</v>
      </c>
      <c r="E197" s="79">
        <v>5.7844140296678274E-2</v>
      </c>
      <c r="F197" s="70">
        <f t="shared" si="1"/>
        <v>18</v>
      </c>
    </row>
    <row r="198" spans="1:6" x14ac:dyDescent="0.25">
      <c r="A198" s="1" t="s">
        <v>97</v>
      </c>
      <c r="B198" s="79">
        <v>0.10808153084698194</v>
      </c>
      <c r="C198" s="79">
        <v>0.10603829165892714</v>
      </c>
      <c r="D198" s="79">
        <v>5.6535696465586344E-2</v>
      </c>
      <c r="E198" s="79">
        <v>6.6356826395000415E-2</v>
      </c>
      <c r="F198" s="70">
        <f t="shared" si="1"/>
        <v>15</v>
      </c>
    </row>
    <row r="199" spans="1:6" x14ac:dyDescent="0.25">
      <c r="A199" s="1" t="s">
        <v>98</v>
      </c>
      <c r="B199" s="79">
        <v>0.12294676262480965</v>
      </c>
      <c r="C199" s="79">
        <v>0.1253296767626807</v>
      </c>
      <c r="D199" s="79">
        <v>0.11689134200007652</v>
      </c>
      <c r="E199" s="79">
        <v>0.12264131112541973</v>
      </c>
      <c r="F199" s="70">
        <f t="shared" si="1"/>
        <v>12</v>
      </c>
    </row>
    <row r="200" spans="1:6" x14ac:dyDescent="0.25">
      <c r="A200" s="1" t="s">
        <v>99</v>
      </c>
      <c r="B200" s="79">
        <v>0.28854519019629049</v>
      </c>
      <c r="C200" s="79">
        <v>0.29861890700751881</v>
      </c>
      <c r="D200" s="79">
        <v>0.2793230542372957</v>
      </c>
      <c r="E200" s="79">
        <v>0.30155700662893559</v>
      </c>
      <c r="F200" s="70">
        <f t="shared" si="1"/>
        <v>3</v>
      </c>
    </row>
    <row r="201" spans="1:6" x14ac:dyDescent="0.25">
      <c r="A201" s="1" t="s">
        <v>100</v>
      </c>
      <c r="B201" s="79">
        <v>0</v>
      </c>
      <c r="C201" s="79">
        <v>0</v>
      </c>
      <c r="D201" s="79">
        <v>0</v>
      </c>
      <c r="E201" s="79">
        <v>0</v>
      </c>
      <c r="F201" s="70">
        <f t="shared" si="1"/>
        <v>21</v>
      </c>
    </row>
    <row r="202" spans="1:6" x14ac:dyDescent="0.25">
      <c r="A202" s="1" t="s">
        <v>101</v>
      </c>
      <c r="B202" s="79">
        <v>7.3840078671002951E-2</v>
      </c>
      <c r="C202" s="79">
        <v>6.4478986830638213E-2</v>
      </c>
      <c r="D202" s="79">
        <v>6.9221202033511051E-2</v>
      </c>
      <c r="E202" s="79">
        <v>6.042605624344053E-2</v>
      </c>
      <c r="F202" s="70">
        <f t="shared" si="1"/>
        <v>17</v>
      </c>
    </row>
    <row r="203" spans="1:6" x14ac:dyDescent="0.25">
      <c r="A203" s="1" t="s">
        <v>102</v>
      </c>
      <c r="B203" s="79">
        <v>3.3028324479129616E-2</v>
      </c>
      <c r="C203" s="79">
        <v>9.6235910408602309E-4</v>
      </c>
      <c r="D203" s="79">
        <v>8.2201550365010256E-2</v>
      </c>
      <c r="E203" s="79">
        <v>6.4868440463774699E-2</v>
      </c>
      <c r="F203" s="70">
        <f t="shared" si="1"/>
        <v>16</v>
      </c>
    </row>
    <row r="204" spans="1:6" x14ac:dyDescent="0.25">
      <c r="A204" s="1" t="s">
        <v>103</v>
      </c>
      <c r="B204" s="79">
        <v>0.26870710220588562</v>
      </c>
      <c r="C204" s="79">
        <v>0.28436318437789576</v>
      </c>
      <c r="D204" s="79">
        <v>0.30675337941824565</v>
      </c>
      <c r="E204" s="79">
        <v>0.3051038299207704</v>
      </c>
      <c r="F204" s="70">
        <f t="shared" si="1"/>
        <v>2</v>
      </c>
    </row>
    <row r="205" spans="1:6" x14ac:dyDescent="0.25">
      <c r="A205" s="1" t="s">
        <v>104</v>
      </c>
      <c r="B205" s="79">
        <v>0.10428691760853785</v>
      </c>
      <c r="C205" s="79">
        <v>0.10669039147517695</v>
      </c>
      <c r="D205" s="79">
        <v>0.1585452430405617</v>
      </c>
      <c r="E205" s="79">
        <v>0.15805468016061383</v>
      </c>
      <c r="F205" s="70">
        <f t="shared" si="1"/>
        <v>10</v>
      </c>
    </row>
    <row r="206" spans="1:6" x14ac:dyDescent="0.25">
      <c r="A206" s="1" t="s">
        <v>105</v>
      </c>
      <c r="B206" s="79">
        <v>3.3341486422306735E-2</v>
      </c>
      <c r="C206" s="79">
        <v>3.160523108551299E-2</v>
      </c>
      <c r="D206" s="79">
        <v>3.6373531891675283E-2</v>
      </c>
      <c r="E206" s="79">
        <v>3.3548636152649219E-2</v>
      </c>
      <c r="F206" s="70">
        <f t="shared" si="1"/>
        <v>19</v>
      </c>
    </row>
    <row r="207" spans="1:6" x14ac:dyDescent="0.25">
      <c r="A207" s="1" t="s">
        <v>106</v>
      </c>
      <c r="B207" s="79">
        <v>0.32038879485245475</v>
      </c>
      <c r="C207" s="79">
        <v>0.29220224358299146</v>
      </c>
      <c r="D207" s="79">
        <v>0.27181379344426038</v>
      </c>
      <c r="E207" s="79">
        <v>0.27128415895879043</v>
      </c>
      <c r="F207" s="70">
        <f t="shared" si="1"/>
        <v>5</v>
      </c>
    </row>
    <row r="208" spans="1:6" x14ac:dyDescent="0.25">
      <c r="A208" s="1" t="s">
        <v>107</v>
      </c>
      <c r="B208" s="79">
        <v>0</v>
      </c>
      <c r="C208" s="79">
        <v>0</v>
      </c>
      <c r="D208" s="79">
        <v>0</v>
      </c>
      <c r="E208" s="79">
        <v>0</v>
      </c>
      <c r="F208" s="70">
        <f t="shared" si="1"/>
        <v>21</v>
      </c>
    </row>
    <row r="209" spans="1:6" x14ac:dyDescent="0.25">
      <c r="A209" s="1" t="s">
        <v>108</v>
      </c>
      <c r="B209" s="79">
        <v>0</v>
      </c>
      <c r="C209" s="79">
        <v>0</v>
      </c>
      <c r="D209" s="79">
        <v>0</v>
      </c>
      <c r="E209" s="79">
        <v>0</v>
      </c>
      <c r="F209" s="70">
        <f t="shared" si="1"/>
        <v>21</v>
      </c>
    </row>
    <row r="210" spans="1:6" x14ac:dyDescent="0.25">
      <c r="A210" s="1" t="s">
        <v>109</v>
      </c>
      <c r="B210" s="79">
        <v>0</v>
      </c>
      <c r="C210" s="79">
        <v>0</v>
      </c>
      <c r="D210" s="79">
        <v>0</v>
      </c>
      <c r="E210" s="79">
        <v>0</v>
      </c>
      <c r="F210" s="70">
        <f t="shared" si="1"/>
        <v>21</v>
      </c>
    </row>
    <row r="211" spans="1:6" x14ac:dyDescent="0.25">
      <c r="A211" s="1" t="s">
        <v>110</v>
      </c>
      <c r="B211" s="79">
        <v>0.33754113296245364</v>
      </c>
      <c r="C211" s="79">
        <v>0.32989865261002177</v>
      </c>
      <c r="D211" s="79">
        <v>0.33573371484964015</v>
      </c>
      <c r="E211" s="79">
        <v>0.32484973984497301</v>
      </c>
      <c r="F211" s="70">
        <f t="shared" si="1"/>
        <v>1</v>
      </c>
    </row>
    <row r="212" spans="1:6" x14ac:dyDescent="0.25">
      <c r="A212" s="1" t="s">
        <v>111</v>
      </c>
      <c r="B212" s="79">
        <v>0</v>
      </c>
      <c r="C212" s="79">
        <v>0</v>
      </c>
      <c r="D212" s="79">
        <v>0</v>
      </c>
      <c r="E212" s="79">
        <v>0</v>
      </c>
      <c r="F212" s="70">
        <f t="shared" si="1"/>
        <v>21</v>
      </c>
    </row>
    <row r="213" spans="1:6" x14ac:dyDescent="0.25">
      <c r="A213" s="1" t="s">
        <v>112</v>
      </c>
      <c r="B213" s="79">
        <v>0</v>
      </c>
      <c r="C213" s="79">
        <v>0</v>
      </c>
      <c r="D213" s="79">
        <v>0</v>
      </c>
      <c r="E213" s="79">
        <v>0</v>
      </c>
      <c r="F213" s="70">
        <f t="shared" si="1"/>
        <v>21</v>
      </c>
    </row>
    <row r="214" spans="1:6" x14ac:dyDescent="0.25">
      <c r="A214" s="1" t="s">
        <v>113</v>
      </c>
      <c r="B214" s="79">
        <v>0.16493302066535059</v>
      </c>
      <c r="C214" s="79">
        <v>0.23456344223817774</v>
      </c>
      <c r="D214" s="79">
        <v>0.25759328180482177</v>
      </c>
      <c r="E214" s="79">
        <v>0.25567814835101471</v>
      </c>
      <c r="F214" s="70">
        <f t="shared" si="1"/>
        <v>7</v>
      </c>
    </row>
    <row r="215" spans="1:6" x14ac:dyDescent="0.25">
      <c r="A215" s="1" t="s">
        <v>114</v>
      </c>
      <c r="B215" s="79">
        <v>0.20483179863246706</v>
      </c>
      <c r="C215" s="79">
        <v>0.26738503532698665</v>
      </c>
      <c r="D215" s="79">
        <v>0.26018223913902183</v>
      </c>
      <c r="E215" s="79">
        <v>0.29160426273860773</v>
      </c>
      <c r="F215" s="70">
        <f t="shared" si="1"/>
        <v>4</v>
      </c>
    </row>
    <row r="216" spans="1:6" x14ac:dyDescent="0.25">
      <c r="A216" s="1" t="s">
        <v>115</v>
      </c>
      <c r="B216" s="79">
        <v>0.27632986654854946</v>
      </c>
      <c r="C216" s="79">
        <v>0.27706258427256958</v>
      </c>
      <c r="D216" s="79">
        <v>0.27675240882597379</v>
      </c>
      <c r="E216" s="79">
        <v>0.26039333474462956</v>
      </c>
      <c r="F216" s="70">
        <f t="shared" ref="F216:F234" si="2">RANK(E216,E$184:E$234,0)</f>
        <v>6</v>
      </c>
    </row>
    <row r="217" spans="1:6" x14ac:dyDescent="0.25">
      <c r="A217" s="1" t="s">
        <v>116</v>
      </c>
      <c r="B217" s="79">
        <v>0</v>
      </c>
      <c r="C217" s="79">
        <v>0</v>
      </c>
      <c r="D217" s="79">
        <v>0</v>
      </c>
      <c r="E217" s="79">
        <v>0</v>
      </c>
      <c r="F217" s="70">
        <f t="shared" si="2"/>
        <v>21</v>
      </c>
    </row>
    <row r="218" spans="1:6" x14ac:dyDescent="0.25">
      <c r="A218" s="1" t="s">
        <v>117</v>
      </c>
      <c r="B218" s="79">
        <v>0</v>
      </c>
      <c r="C218" s="79">
        <v>0</v>
      </c>
      <c r="D218" s="79">
        <v>0</v>
      </c>
      <c r="E218" s="79">
        <v>0</v>
      </c>
      <c r="F218" s="70">
        <f t="shared" si="2"/>
        <v>21</v>
      </c>
    </row>
    <row r="219" spans="1:6" x14ac:dyDescent="0.25">
      <c r="A219" s="1" t="s">
        <v>118</v>
      </c>
      <c r="B219" s="79">
        <v>0</v>
      </c>
      <c r="C219" s="79">
        <v>5.6752990715859954E-7</v>
      </c>
      <c r="D219" s="79">
        <v>0</v>
      </c>
      <c r="E219" s="79">
        <v>0</v>
      </c>
      <c r="F219" s="70">
        <f t="shared" si="2"/>
        <v>21</v>
      </c>
    </row>
    <row r="220" spans="1:6" x14ac:dyDescent="0.25">
      <c r="A220" s="1" t="s">
        <v>119</v>
      </c>
      <c r="B220" s="79">
        <v>0</v>
      </c>
      <c r="C220" s="79">
        <v>0</v>
      </c>
      <c r="D220" s="79">
        <v>0</v>
      </c>
      <c r="E220" s="79">
        <v>0</v>
      </c>
      <c r="F220" s="70">
        <f t="shared" si="2"/>
        <v>21</v>
      </c>
    </row>
    <row r="221" spans="1:6" x14ac:dyDescent="0.25">
      <c r="A221" s="1" t="s">
        <v>120</v>
      </c>
      <c r="B221" s="79">
        <v>5.8138814281320263E-3</v>
      </c>
      <c r="C221" s="79">
        <v>8.7341831379727682E-3</v>
      </c>
      <c r="D221" s="79">
        <v>4.8244653291467056E-3</v>
      </c>
      <c r="E221" s="79">
        <v>1.2229397390083335E-2</v>
      </c>
      <c r="F221" s="70">
        <f t="shared" si="2"/>
        <v>20</v>
      </c>
    </row>
    <row r="222" spans="1:6" x14ac:dyDescent="0.25">
      <c r="A222" s="1" t="s">
        <v>121</v>
      </c>
      <c r="B222" s="79">
        <v>0</v>
      </c>
      <c r="C222" s="79">
        <v>0</v>
      </c>
      <c r="D222" s="79">
        <v>0</v>
      </c>
      <c r="E222" s="79">
        <v>0</v>
      </c>
      <c r="F222" s="70">
        <f t="shared" si="2"/>
        <v>21</v>
      </c>
    </row>
    <row r="223" spans="1:6" x14ac:dyDescent="0.25">
      <c r="A223" s="1" t="s">
        <v>122</v>
      </c>
      <c r="B223" s="79">
        <v>3.8161730065962365E-2</v>
      </c>
      <c r="C223" s="79">
        <v>9.8677423306178152E-2</v>
      </c>
      <c r="D223" s="79">
        <v>0.11517098540233223</v>
      </c>
      <c r="E223" s="79">
        <v>0.13542525963065793</v>
      </c>
      <c r="F223" s="70">
        <f t="shared" si="2"/>
        <v>11</v>
      </c>
    </row>
    <row r="224" spans="1:6" x14ac:dyDescent="0.25">
      <c r="A224" s="1" t="s">
        <v>123</v>
      </c>
      <c r="B224" s="79">
        <v>0</v>
      </c>
      <c r="C224" s="79">
        <v>0</v>
      </c>
      <c r="D224" s="79">
        <v>0</v>
      </c>
      <c r="E224" s="79">
        <v>0</v>
      </c>
      <c r="F224" s="70">
        <f t="shared" si="2"/>
        <v>21</v>
      </c>
    </row>
    <row r="225" spans="1:6" x14ac:dyDescent="0.25">
      <c r="A225" s="1" t="s">
        <v>124</v>
      </c>
      <c r="B225" s="79">
        <v>0</v>
      </c>
      <c r="C225" s="79">
        <v>0</v>
      </c>
      <c r="D225" s="79">
        <v>0</v>
      </c>
      <c r="E225" s="79">
        <v>0</v>
      </c>
      <c r="F225" s="70">
        <f t="shared" si="2"/>
        <v>21</v>
      </c>
    </row>
    <row r="226" spans="1:6" x14ac:dyDescent="0.25">
      <c r="A226" s="1" t="s">
        <v>63</v>
      </c>
      <c r="B226" s="79">
        <v>0</v>
      </c>
      <c r="C226" s="79">
        <v>0</v>
      </c>
      <c r="D226" s="79">
        <v>0</v>
      </c>
      <c r="E226" s="79">
        <v>0</v>
      </c>
      <c r="F226" s="70">
        <f t="shared" si="2"/>
        <v>21</v>
      </c>
    </row>
    <row r="227" spans="1:6" x14ac:dyDescent="0.25">
      <c r="A227" s="1" t="s">
        <v>125</v>
      </c>
      <c r="B227" s="79">
        <v>0</v>
      </c>
      <c r="C227" s="79">
        <v>0</v>
      </c>
      <c r="D227" s="79">
        <v>0</v>
      </c>
      <c r="E227" s="79">
        <v>0</v>
      </c>
      <c r="F227" s="70">
        <f t="shared" si="2"/>
        <v>21</v>
      </c>
    </row>
    <row r="228" spans="1:6" x14ac:dyDescent="0.25">
      <c r="A228" s="1" t="s">
        <v>126</v>
      </c>
      <c r="B228" s="79">
        <v>0</v>
      </c>
      <c r="C228" s="79">
        <v>0</v>
      </c>
      <c r="D228" s="79">
        <v>0</v>
      </c>
      <c r="E228" s="79">
        <v>0</v>
      </c>
      <c r="F228" s="70">
        <f t="shared" si="2"/>
        <v>21</v>
      </c>
    </row>
    <row r="229" spans="1:6" x14ac:dyDescent="0.25">
      <c r="A229" s="1" t="s">
        <v>127</v>
      </c>
      <c r="B229" s="79">
        <v>0.20496490623992472</v>
      </c>
      <c r="C229" s="79">
        <v>0.21894503223665907</v>
      </c>
      <c r="D229" s="79">
        <v>0.19545298788325796</v>
      </c>
      <c r="E229" s="79">
        <v>0.19617745862462632</v>
      </c>
      <c r="F229" s="70">
        <f t="shared" si="2"/>
        <v>9</v>
      </c>
    </row>
    <row r="230" spans="1:6" x14ac:dyDescent="0.25">
      <c r="A230" s="1" t="s">
        <v>128</v>
      </c>
      <c r="B230" s="79">
        <v>0</v>
      </c>
      <c r="C230" s="79">
        <v>6.9139318766876638E-4</v>
      </c>
      <c r="D230" s="79">
        <v>1.4182915246166916E-3</v>
      </c>
      <c r="E230" s="79">
        <v>0</v>
      </c>
      <c r="F230" s="70">
        <f t="shared" si="2"/>
        <v>21</v>
      </c>
    </row>
    <row r="231" spans="1:6" x14ac:dyDescent="0.25">
      <c r="A231" s="1" t="s">
        <v>129</v>
      </c>
      <c r="B231" s="79">
        <v>0</v>
      </c>
      <c r="C231" s="79">
        <v>0</v>
      </c>
      <c r="D231" s="79">
        <v>0</v>
      </c>
      <c r="E231" s="79">
        <v>0</v>
      </c>
      <c r="F231" s="70">
        <f t="shared" si="2"/>
        <v>21</v>
      </c>
    </row>
    <row r="232" spans="1:6" x14ac:dyDescent="0.25">
      <c r="A232" s="1" t="s">
        <v>130</v>
      </c>
      <c r="B232" s="79">
        <v>0</v>
      </c>
      <c r="C232" s="79">
        <v>0</v>
      </c>
      <c r="D232" s="79">
        <v>0</v>
      </c>
      <c r="E232" s="79">
        <v>0</v>
      </c>
      <c r="F232" s="70">
        <f t="shared" si="2"/>
        <v>21</v>
      </c>
    </row>
    <row r="233" spans="1:6" x14ac:dyDescent="0.25">
      <c r="A233" s="1" t="s">
        <v>131</v>
      </c>
      <c r="B233" s="79">
        <v>0.10726822642276779</v>
      </c>
      <c r="C233" s="79">
        <v>0.12314310804147485</v>
      </c>
      <c r="D233" s="79">
        <v>0.11987413697178341</v>
      </c>
      <c r="E233" s="79">
        <v>0.11994680791015365</v>
      </c>
      <c r="F233" s="70">
        <f t="shared" si="2"/>
        <v>13</v>
      </c>
    </row>
    <row r="234" spans="1:6" x14ac:dyDescent="0.25">
      <c r="A234" s="1" t="s">
        <v>132</v>
      </c>
      <c r="B234" s="79">
        <v>0</v>
      </c>
      <c r="C234" s="79">
        <v>0</v>
      </c>
      <c r="D234" s="79">
        <v>0</v>
      </c>
      <c r="E234" s="79">
        <v>0</v>
      </c>
      <c r="F234" s="70">
        <f t="shared" si="2"/>
        <v>21</v>
      </c>
    </row>
    <row r="235" spans="1:6" x14ac:dyDescent="0.25">
      <c r="A235" s="67" t="s">
        <v>133</v>
      </c>
      <c r="B235" s="79">
        <v>8.1222338694207696E-2</v>
      </c>
      <c r="C235" s="79">
        <v>9.0247720254265223E-2</v>
      </c>
      <c r="D235" s="79">
        <v>0</v>
      </c>
      <c r="E235" s="79">
        <v>9.0082137201295487E-2</v>
      </c>
      <c r="F235" s="70" t="e">
        <v>#N/A</v>
      </c>
    </row>
    <row r="237" spans="1:6" x14ac:dyDescent="0.25">
      <c r="E237" s="124"/>
    </row>
  </sheetData>
  <sortState xmlns:xlrd2="http://schemas.microsoft.com/office/spreadsheetml/2017/richdata2" ref="B240:B290">
    <sortCondition ref="B240"/>
  </sortState>
  <mergeCells count="22">
    <mergeCell ref="F182:F183"/>
    <mergeCell ref="A182:A183"/>
    <mergeCell ref="B182:B183"/>
    <mergeCell ref="C182:C183"/>
    <mergeCell ref="A3:A4"/>
    <mergeCell ref="A5:A6"/>
    <mergeCell ref="A64:A65"/>
    <mergeCell ref="A123:A124"/>
    <mergeCell ref="B5:B6"/>
    <mergeCell ref="C5:C6"/>
    <mergeCell ref="B64:B65"/>
    <mergeCell ref="C64:C65"/>
    <mergeCell ref="B123:B124"/>
    <mergeCell ref="C123:C124"/>
    <mergeCell ref="D64:D65"/>
    <mergeCell ref="D5:D6"/>
    <mergeCell ref="E182:E183"/>
    <mergeCell ref="D182:D183"/>
    <mergeCell ref="D123:D124"/>
    <mergeCell ref="E5:E6"/>
    <mergeCell ref="E123:E124"/>
    <mergeCell ref="E64:E65"/>
  </mergeCells>
  <phoneticPr fontId="31" type="noConversion"/>
  <pageMargins left="0.7" right="0.7" top="0.75" bottom="0.75" header="0.3" footer="0.3"/>
  <pageSetup orientation="portrait" r:id="rId1"/>
  <ignoredErrors>
    <ignoredError sqref="B5:D5 B64:D64 B123:D123 B182:D182"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499984740745262"/>
  </sheetPr>
  <dimension ref="A1:F238"/>
  <sheetViews>
    <sheetView zoomScale="80" zoomScaleNormal="80" workbookViewId="0">
      <selection activeCell="E186" sqref="E186"/>
    </sheetView>
  </sheetViews>
  <sheetFormatPr defaultColWidth="8.5703125" defaultRowHeight="15" x14ac:dyDescent="0.25"/>
  <cols>
    <col min="1" max="1" width="16.5703125" bestFit="1" customWidth="1"/>
    <col min="2" max="2" width="14.28515625" bestFit="1" customWidth="1"/>
    <col min="3" max="5" width="13.5703125" bestFit="1" customWidth="1"/>
    <col min="6" max="6" width="10" bestFit="1" customWidth="1"/>
    <col min="8" max="8" width="13.140625" customWidth="1"/>
  </cols>
  <sheetData>
    <row r="1" spans="1:5" ht="38.25" customHeight="1" x14ac:dyDescent="0.25"/>
    <row r="2" spans="1:5" ht="28.5"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6">
        <f>B66+B125</f>
        <v>29767094</v>
      </c>
      <c r="C7" s="76">
        <f>C66+C125</f>
        <v>23217143</v>
      </c>
      <c r="D7" s="76">
        <f>D66+D125</f>
        <v>32240451</v>
      </c>
      <c r="E7" s="76">
        <f>E66+E125</f>
        <v>40456037</v>
      </c>
    </row>
    <row r="8" spans="1:5" x14ac:dyDescent="0.25">
      <c r="A8" s="1" t="s">
        <v>84</v>
      </c>
      <c r="B8" s="76">
        <f t="shared" ref="B8:E58" si="0">B67+B126</f>
        <v>0</v>
      </c>
      <c r="C8" s="76">
        <f t="shared" si="0"/>
        <v>0</v>
      </c>
      <c r="D8" s="76">
        <f t="shared" si="0"/>
        <v>0</v>
      </c>
      <c r="E8" s="76">
        <f t="shared" si="0"/>
        <v>0</v>
      </c>
    </row>
    <row r="9" spans="1:5" x14ac:dyDescent="0.25">
      <c r="A9" s="1" t="s">
        <v>85</v>
      </c>
      <c r="B9" s="76">
        <f t="shared" si="0"/>
        <v>250708918</v>
      </c>
      <c r="C9" s="76">
        <f t="shared" si="0"/>
        <v>216556353</v>
      </c>
      <c r="D9" s="76">
        <f t="shared" si="0"/>
        <v>147104533</v>
      </c>
      <c r="E9" s="76">
        <f t="shared" si="0"/>
        <v>227246240</v>
      </c>
    </row>
    <row r="10" spans="1:5" x14ac:dyDescent="0.25">
      <c r="A10" s="1" t="s">
        <v>86</v>
      </c>
      <c r="B10" s="76">
        <f t="shared" si="0"/>
        <v>0</v>
      </c>
      <c r="C10" s="76">
        <f t="shared" si="0"/>
        <v>0</v>
      </c>
      <c r="D10" s="76">
        <f t="shared" si="0"/>
        <v>231300</v>
      </c>
      <c r="E10" s="76">
        <f t="shared" si="0"/>
        <v>330060</v>
      </c>
    </row>
    <row r="11" spans="1:5" x14ac:dyDescent="0.25">
      <c r="A11" s="1" t="s">
        <v>87</v>
      </c>
      <c r="B11" s="76">
        <f t="shared" si="0"/>
        <v>975735</v>
      </c>
      <c r="C11" s="76">
        <f t="shared" si="0"/>
        <v>397</v>
      </c>
      <c r="D11" s="76">
        <f t="shared" si="0"/>
        <v>291</v>
      </c>
      <c r="E11" s="76">
        <f t="shared" si="0"/>
        <v>3175</v>
      </c>
    </row>
    <row r="12" spans="1:5" x14ac:dyDescent="0.25">
      <c r="A12" s="1" t="s">
        <v>88</v>
      </c>
      <c r="B12" s="76">
        <f t="shared" si="0"/>
        <v>44075674</v>
      </c>
      <c r="C12" s="76">
        <f t="shared" si="0"/>
        <v>44081020</v>
      </c>
      <c r="D12" s="76">
        <f t="shared" si="0"/>
        <v>46531534</v>
      </c>
      <c r="E12" s="76">
        <f t="shared" si="0"/>
        <v>46305075</v>
      </c>
    </row>
    <row r="13" spans="1:5" x14ac:dyDescent="0.25">
      <c r="A13" s="1" t="s">
        <v>89</v>
      </c>
      <c r="B13" s="76">
        <f t="shared" si="0"/>
        <v>55228981</v>
      </c>
      <c r="C13" s="76">
        <f t="shared" si="0"/>
        <v>56825733</v>
      </c>
      <c r="D13" s="76">
        <f t="shared" si="0"/>
        <v>61383862</v>
      </c>
      <c r="E13" s="76">
        <f t="shared" si="0"/>
        <v>62229764</v>
      </c>
    </row>
    <row r="14" spans="1:5" x14ac:dyDescent="0.25">
      <c r="A14" s="1" t="s">
        <v>90</v>
      </c>
      <c r="B14" s="76">
        <f t="shared" si="0"/>
        <v>0</v>
      </c>
      <c r="C14" s="76">
        <f t="shared" si="0"/>
        <v>0</v>
      </c>
      <c r="D14" s="76">
        <f t="shared" si="0"/>
        <v>0</v>
      </c>
      <c r="E14" s="76">
        <f t="shared" si="0"/>
        <v>0</v>
      </c>
    </row>
    <row r="15" spans="1:5" x14ac:dyDescent="0.25">
      <c r="A15" s="1" t="s">
        <v>91</v>
      </c>
      <c r="B15" s="76">
        <f t="shared" si="0"/>
        <v>0</v>
      </c>
      <c r="C15" s="76">
        <f t="shared" si="0"/>
        <v>0</v>
      </c>
      <c r="D15" s="76">
        <f t="shared" si="0"/>
        <v>0</v>
      </c>
      <c r="E15" s="76">
        <f t="shared" si="0"/>
        <v>0</v>
      </c>
    </row>
    <row r="16" spans="1:5" x14ac:dyDescent="0.25">
      <c r="A16" s="1" t="s">
        <v>92</v>
      </c>
      <c r="B16" s="76">
        <f t="shared" si="0"/>
        <v>270946065</v>
      </c>
      <c r="C16" s="76">
        <f t="shared" si="0"/>
        <v>263112169</v>
      </c>
      <c r="D16" s="76">
        <f t="shared" si="0"/>
        <v>242112746</v>
      </c>
      <c r="E16" s="76">
        <f t="shared" si="0"/>
        <v>269205488</v>
      </c>
    </row>
    <row r="17" spans="1:5" x14ac:dyDescent="0.25">
      <c r="A17" s="1" t="s">
        <v>93</v>
      </c>
      <c r="B17" s="76">
        <f t="shared" si="0"/>
        <v>280016404</v>
      </c>
      <c r="C17" s="76">
        <f t="shared" si="0"/>
        <v>258207060</v>
      </c>
      <c r="D17" s="76">
        <f t="shared" si="0"/>
        <v>257553500</v>
      </c>
      <c r="E17" s="76">
        <f t="shared" si="0"/>
        <v>247792143</v>
      </c>
    </row>
    <row r="18" spans="1:5" x14ac:dyDescent="0.25">
      <c r="A18" s="1" t="s">
        <v>94</v>
      </c>
      <c r="B18" s="76">
        <f t="shared" si="0"/>
        <v>2156668</v>
      </c>
      <c r="C18" s="76">
        <f t="shared" si="0"/>
        <v>5075966</v>
      </c>
      <c r="D18" s="76">
        <f t="shared" si="0"/>
        <v>1293713</v>
      </c>
      <c r="E18" s="76">
        <f t="shared" si="0"/>
        <v>535904</v>
      </c>
    </row>
    <row r="19" spans="1:5" x14ac:dyDescent="0.25">
      <c r="A19" s="1" t="s">
        <v>95</v>
      </c>
      <c r="B19" s="76">
        <f t="shared" si="0"/>
        <v>1476554</v>
      </c>
      <c r="C19" s="76">
        <f t="shared" si="0"/>
        <v>1402206</v>
      </c>
      <c r="D19" s="76">
        <f t="shared" si="0"/>
        <v>1326798</v>
      </c>
      <c r="E19" s="76">
        <f t="shared" si="0"/>
        <v>1507006</v>
      </c>
    </row>
    <row r="20" spans="1:5" x14ac:dyDescent="0.25">
      <c r="A20" s="1" t="s">
        <v>96</v>
      </c>
      <c r="B20" s="76">
        <f t="shared" si="0"/>
        <v>232845603</v>
      </c>
      <c r="C20" s="76">
        <f t="shared" si="0"/>
        <v>225358944</v>
      </c>
      <c r="D20" s="76">
        <f t="shared" si="0"/>
        <v>221080245</v>
      </c>
      <c r="E20" s="76">
        <f t="shared" si="0"/>
        <v>242282735</v>
      </c>
    </row>
    <row r="21" spans="1:5" x14ac:dyDescent="0.25">
      <c r="A21" s="1" t="s">
        <v>97</v>
      </c>
      <c r="B21" s="76">
        <f t="shared" si="0"/>
        <v>0</v>
      </c>
      <c r="C21" s="76">
        <f t="shared" si="0"/>
        <v>17596052</v>
      </c>
      <c r="D21" s="76">
        <f t="shared" si="0"/>
        <v>15519548</v>
      </c>
      <c r="E21" s="76">
        <f t="shared" si="0"/>
        <v>9336994</v>
      </c>
    </row>
    <row r="22" spans="1:5" x14ac:dyDescent="0.25">
      <c r="A22" s="1" t="s">
        <v>98</v>
      </c>
      <c r="B22" s="76">
        <f t="shared" si="0"/>
        <v>51987121</v>
      </c>
      <c r="C22" s="76">
        <f t="shared" si="0"/>
        <v>50229077</v>
      </c>
      <c r="D22" s="76">
        <f t="shared" si="0"/>
        <v>62264012</v>
      </c>
      <c r="E22" s="76">
        <f t="shared" si="0"/>
        <v>55569447</v>
      </c>
    </row>
    <row r="23" spans="1:5" x14ac:dyDescent="0.25">
      <c r="A23" s="1" t="s">
        <v>99</v>
      </c>
      <c r="B23" s="76">
        <f t="shared" si="0"/>
        <v>23265856</v>
      </c>
      <c r="C23" s="76">
        <f t="shared" si="0"/>
        <v>23769129</v>
      </c>
      <c r="D23" s="76">
        <f t="shared" si="0"/>
        <v>22979954</v>
      </c>
      <c r="E23" s="76">
        <f t="shared" si="0"/>
        <v>24611311</v>
      </c>
    </row>
    <row r="24" spans="1:5" x14ac:dyDescent="0.25">
      <c r="A24" s="1" t="s">
        <v>100</v>
      </c>
      <c r="B24" s="76">
        <f t="shared" si="0"/>
        <v>0</v>
      </c>
      <c r="C24" s="76">
        <f t="shared" si="0"/>
        <v>0</v>
      </c>
      <c r="D24" s="76">
        <f t="shared" si="0"/>
        <v>0</v>
      </c>
      <c r="E24" s="76">
        <f t="shared" si="0"/>
        <v>0</v>
      </c>
    </row>
    <row r="25" spans="1:5" x14ac:dyDescent="0.25">
      <c r="A25" s="1" t="s">
        <v>101</v>
      </c>
      <c r="B25" s="76">
        <f t="shared" si="0"/>
        <v>30547038</v>
      </c>
      <c r="C25" s="76">
        <f t="shared" si="0"/>
        <v>31822980</v>
      </c>
      <c r="D25" s="76">
        <f t="shared" si="0"/>
        <v>33144353</v>
      </c>
      <c r="E25" s="76">
        <f t="shared" si="0"/>
        <v>37556075</v>
      </c>
    </row>
    <row r="26" spans="1:5" x14ac:dyDescent="0.25">
      <c r="A26" s="1" t="s">
        <v>102</v>
      </c>
      <c r="B26" s="76">
        <f t="shared" si="0"/>
        <v>1236659</v>
      </c>
      <c r="C26" s="76">
        <f t="shared" si="0"/>
        <v>7501351</v>
      </c>
      <c r="D26" s="76">
        <f t="shared" si="0"/>
        <v>7682517</v>
      </c>
      <c r="E26" s="76">
        <f t="shared" si="0"/>
        <v>8425180</v>
      </c>
    </row>
    <row r="27" spans="1:5" x14ac:dyDescent="0.25">
      <c r="A27" s="1" t="s">
        <v>103</v>
      </c>
      <c r="B27" s="76">
        <f t="shared" si="0"/>
        <v>33302354</v>
      </c>
      <c r="C27" s="76">
        <f t="shared" si="0"/>
        <v>28662958</v>
      </c>
      <c r="D27" s="76">
        <f t="shared" si="0"/>
        <v>20035082</v>
      </c>
      <c r="E27" s="76">
        <f t="shared" si="0"/>
        <v>26017335</v>
      </c>
    </row>
    <row r="28" spans="1:5" x14ac:dyDescent="0.25">
      <c r="A28" s="1" t="s">
        <v>104</v>
      </c>
      <c r="B28" s="76">
        <f t="shared" si="0"/>
        <v>14941258</v>
      </c>
      <c r="C28" s="76">
        <f t="shared" si="0"/>
        <v>16945126</v>
      </c>
      <c r="D28" s="76">
        <f t="shared" si="0"/>
        <v>8310562</v>
      </c>
      <c r="E28" s="76">
        <f t="shared" si="0"/>
        <v>5412212</v>
      </c>
    </row>
    <row r="29" spans="1:5" x14ac:dyDescent="0.25">
      <c r="A29" s="1" t="s">
        <v>105</v>
      </c>
      <c r="B29" s="76">
        <f t="shared" si="0"/>
        <v>93908031</v>
      </c>
      <c r="C29" s="76">
        <f t="shared" si="0"/>
        <v>90386195</v>
      </c>
      <c r="D29" s="76">
        <f t="shared" si="0"/>
        <v>81665427</v>
      </c>
      <c r="E29" s="76">
        <f t="shared" si="0"/>
        <v>98198282</v>
      </c>
    </row>
    <row r="30" spans="1:5" x14ac:dyDescent="0.25">
      <c r="A30" s="1" t="s">
        <v>106</v>
      </c>
      <c r="B30" s="76">
        <f t="shared" si="0"/>
        <v>0</v>
      </c>
      <c r="C30" s="76">
        <f t="shared" si="0"/>
        <v>0</v>
      </c>
      <c r="D30" s="76">
        <f t="shared" si="0"/>
        <v>0</v>
      </c>
      <c r="E30" s="76">
        <f t="shared" si="0"/>
        <v>0</v>
      </c>
    </row>
    <row r="31" spans="1:5" x14ac:dyDescent="0.25">
      <c r="A31" s="1" t="s">
        <v>107</v>
      </c>
      <c r="B31" s="76">
        <f t="shared" si="0"/>
        <v>16847326</v>
      </c>
      <c r="C31" s="76">
        <f t="shared" si="0"/>
        <v>16067509</v>
      </c>
      <c r="D31" s="76">
        <f t="shared" si="0"/>
        <v>12859072</v>
      </c>
      <c r="E31" s="76">
        <f t="shared" si="0"/>
        <v>20757677</v>
      </c>
    </row>
    <row r="32" spans="1:5" x14ac:dyDescent="0.25">
      <c r="A32" s="1" t="s">
        <v>108</v>
      </c>
      <c r="B32" s="76">
        <f t="shared" si="0"/>
        <v>0</v>
      </c>
      <c r="C32" s="76">
        <f t="shared" si="0"/>
        <v>89488723</v>
      </c>
      <c r="D32" s="76">
        <f t="shared" si="0"/>
        <v>102815902</v>
      </c>
      <c r="E32" s="76">
        <f t="shared" si="0"/>
        <v>131817363</v>
      </c>
    </row>
    <row r="33" spans="1:5" x14ac:dyDescent="0.25">
      <c r="A33" s="1" t="s">
        <v>109</v>
      </c>
      <c r="B33" s="76">
        <f t="shared" si="0"/>
        <v>1613829</v>
      </c>
      <c r="C33" s="76">
        <f t="shared" si="0"/>
        <v>2163526</v>
      </c>
      <c r="D33" s="76">
        <f t="shared" si="0"/>
        <v>3186947</v>
      </c>
      <c r="E33" s="76">
        <f t="shared" si="0"/>
        <v>2459902</v>
      </c>
    </row>
    <row r="34" spans="1:5" x14ac:dyDescent="0.25">
      <c r="A34" s="1" t="s">
        <v>110</v>
      </c>
      <c r="B34" s="76">
        <f t="shared" si="0"/>
        <v>4336923</v>
      </c>
      <c r="C34" s="76">
        <f t="shared" si="0"/>
        <v>3549135</v>
      </c>
      <c r="D34" s="76">
        <f t="shared" si="0"/>
        <v>2835724</v>
      </c>
      <c r="E34" s="76">
        <f t="shared" si="0"/>
        <v>4174112</v>
      </c>
    </row>
    <row r="35" spans="1:5" x14ac:dyDescent="0.25">
      <c r="A35" s="1" t="s">
        <v>111</v>
      </c>
      <c r="B35" s="76">
        <f t="shared" si="0"/>
        <v>0</v>
      </c>
      <c r="C35" s="76">
        <f t="shared" si="0"/>
        <v>26396473</v>
      </c>
      <c r="D35" s="76">
        <f t="shared" si="0"/>
        <v>14580922</v>
      </c>
      <c r="E35" s="76">
        <f t="shared" si="0"/>
        <v>15603871</v>
      </c>
    </row>
    <row r="36" spans="1:5" x14ac:dyDescent="0.25">
      <c r="A36" s="1" t="s">
        <v>112</v>
      </c>
      <c r="B36" s="76">
        <f t="shared" si="0"/>
        <v>3226683</v>
      </c>
      <c r="C36" s="76">
        <f t="shared" si="0"/>
        <v>484266</v>
      </c>
      <c r="D36" s="76">
        <f t="shared" si="0"/>
        <v>3661931</v>
      </c>
      <c r="E36" s="76">
        <f t="shared" si="0"/>
        <v>5308679</v>
      </c>
    </row>
    <row r="37" spans="1:5" x14ac:dyDescent="0.25">
      <c r="A37" s="1" t="s">
        <v>113</v>
      </c>
      <c r="B37" s="76">
        <f t="shared" si="0"/>
        <v>0</v>
      </c>
      <c r="C37" s="76">
        <f t="shared" si="0"/>
        <v>0</v>
      </c>
      <c r="D37" s="76">
        <f t="shared" si="0"/>
        <v>0</v>
      </c>
      <c r="E37" s="76">
        <f t="shared" si="0"/>
        <v>0</v>
      </c>
    </row>
    <row r="38" spans="1:5" x14ac:dyDescent="0.25">
      <c r="A38" s="1" t="s">
        <v>114</v>
      </c>
      <c r="B38" s="76">
        <f t="shared" si="0"/>
        <v>174384</v>
      </c>
      <c r="C38" s="76">
        <f t="shared" si="0"/>
        <v>834160</v>
      </c>
      <c r="D38" s="76">
        <f t="shared" si="0"/>
        <v>894565</v>
      </c>
      <c r="E38" s="76">
        <f t="shared" si="0"/>
        <v>869838</v>
      </c>
    </row>
    <row r="39" spans="1:5" x14ac:dyDescent="0.25">
      <c r="A39" s="1" t="s">
        <v>115</v>
      </c>
      <c r="B39" s="76">
        <f t="shared" si="0"/>
        <v>337151327</v>
      </c>
      <c r="C39" s="76">
        <f t="shared" si="0"/>
        <v>273513017</v>
      </c>
      <c r="D39" s="76">
        <f t="shared" si="0"/>
        <v>290559294</v>
      </c>
      <c r="E39" s="76">
        <f t="shared" si="0"/>
        <v>247188145</v>
      </c>
    </row>
    <row r="40" spans="1:5" x14ac:dyDescent="0.25">
      <c r="A40" s="1" t="s">
        <v>116</v>
      </c>
      <c r="B40" s="76">
        <f t="shared" si="0"/>
        <v>121121197</v>
      </c>
      <c r="C40" s="76">
        <f t="shared" si="0"/>
        <v>110940185</v>
      </c>
      <c r="D40" s="76">
        <f t="shared" si="0"/>
        <v>125782454</v>
      </c>
      <c r="E40" s="76">
        <f t="shared" si="0"/>
        <v>124291909</v>
      </c>
    </row>
    <row r="41" spans="1:5" x14ac:dyDescent="0.25">
      <c r="A41" s="1" t="s">
        <v>117</v>
      </c>
      <c r="B41" s="76">
        <f t="shared" si="0"/>
        <v>23850925</v>
      </c>
      <c r="C41" s="76">
        <f t="shared" si="0"/>
        <v>25477638</v>
      </c>
      <c r="D41" s="76">
        <f t="shared" si="0"/>
        <v>17269526</v>
      </c>
      <c r="E41" s="76">
        <f t="shared" si="0"/>
        <v>28739408</v>
      </c>
    </row>
    <row r="42" spans="1:5" x14ac:dyDescent="0.25">
      <c r="A42" s="1" t="s">
        <v>118</v>
      </c>
      <c r="B42" s="76">
        <f t="shared" si="0"/>
        <v>7247980</v>
      </c>
      <c r="C42" s="76">
        <f t="shared" si="0"/>
        <v>8886020</v>
      </c>
      <c r="D42" s="76">
        <f t="shared" si="0"/>
        <v>11098557</v>
      </c>
      <c r="E42" s="76">
        <f t="shared" si="0"/>
        <v>11915659</v>
      </c>
    </row>
    <row r="43" spans="1:5" x14ac:dyDescent="0.25">
      <c r="A43" s="1" t="s">
        <v>119</v>
      </c>
      <c r="B43" s="76">
        <f t="shared" si="0"/>
        <v>17499800</v>
      </c>
      <c r="C43" s="76">
        <f t="shared" si="0"/>
        <v>17448917</v>
      </c>
      <c r="D43" s="76">
        <f t="shared" si="0"/>
        <v>15998970</v>
      </c>
      <c r="E43" s="76">
        <f t="shared" si="0"/>
        <v>14303948</v>
      </c>
    </row>
    <row r="44" spans="1:5" x14ac:dyDescent="0.25">
      <c r="A44" s="1" t="s">
        <v>120</v>
      </c>
      <c r="B44" s="76">
        <f t="shared" si="0"/>
        <v>8047639</v>
      </c>
      <c r="C44" s="76">
        <f t="shared" si="0"/>
        <v>10986508</v>
      </c>
      <c r="D44" s="76">
        <f t="shared" si="0"/>
        <v>12811343</v>
      </c>
      <c r="E44" s="76">
        <f t="shared" si="0"/>
        <v>14587516</v>
      </c>
    </row>
    <row r="45" spans="1:5" x14ac:dyDescent="0.25">
      <c r="A45" s="1" t="s">
        <v>121</v>
      </c>
      <c r="B45" s="76">
        <f t="shared" si="0"/>
        <v>0</v>
      </c>
      <c r="C45" s="76">
        <f t="shared" si="0"/>
        <v>0</v>
      </c>
      <c r="D45" s="76">
        <f t="shared" si="0"/>
        <v>0</v>
      </c>
      <c r="E45" s="76">
        <f t="shared" si="0"/>
        <v>0</v>
      </c>
    </row>
    <row r="46" spans="1:5" x14ac:dyDescent="0.25">
      <c r="A46" s="1" t="s">
        <v>122</v>
      </c>
      <c r="B46" s="76">
        <f t="shared" si="0"/>
        <v>0</v>
      </c>
      <c r="C46" s="76">
        <f t="shared" si="0"/>
        <v>35515716</v>
      </c>
      <c r="D46" s="76">
        <f t="shared" si="0"/>
        <v>27334161</v>
      </c>
      <c r="E46" s="76">
        <f t="shared" si="0"/>
        <v>23307528</v>
      </c>
    </row>
    <row r="47" spans="1:5" x14ac:dyDescent="0.25">
      <c r="A47" s="1" t="s">
        <v>123</v>
      </c>
      <c r="B47" s="76">
        <f t="shared" si="0"/>
        <v>0</v>
      </c>
      <c r="C47" s="76">
        <f t="shared" si="0"/>
        <v>0</v>
      </c>
      <c r="D47" s="76">
        <f t="shared" si="0"/>
        <v>0</v>
      </c>
      <c r="E47" s="76">
        <f t="shared" si="0"/>
        <v>5050109</v>
      </c>
    </row>
    <row r="48" spans="1:5" x14ac:dyDescent="0.25">
      <c r="A48" s="1" t="s">
        <v>124</v>
      </c>
      <c r="B48" s="76">
        <f t="shared" si="0"/>
        <v>919460</v>
      </c>
      <c r="C48" s="76">
        <f t="shared" si="0"/>
        <v>1371496</v>
      </c>
      <c r="D48" s="76">
        <f t="shared" si="0"/>
        <v>1957915</v>
      </c>
      <c r="E48" s="76">
        <f t="shared" si="0"/>
        <v>4862599</v>
      </c>
    </row>
    <row r="49" spans="1:5" x14ac:dyDescent="0.25">
      <c r="A49" s="1" t="s">
        <v>63</v>
      </c>
      <c r="B49" s="76">
        <f t="shared" si="0"/>
        <v>0</v>
      </c>
      <c r="C49" s="76">
        <f t="shared" si="0"/>
        <v>0</v>
      </c>
      <c r="D49" s="76">
        <f t="shared" si="0"/>
        <v>0</v>
      </c>
      <c r="E49" s="76">
        <f t="shared" si="0"/>
        <v>0</v>
      </c>
    </row>
    <row r="50" spans="1:5" x14ac:dyDescent="0.25">
      <c r="A50" s="1" t="s">
        <v>125</v>
      </c>
      <c r="B50" s="76">
        <f t="shared" si="0"/>
        <v>365229370</v>
      </c>
      <c r="C50" s="76">
        <f t="shared" si="0"/>
        <v>266268472</v>
      </c>
      <c r="D50" s="76">
        <f t="shared" si="0"/>
        <v>270281608</v>
      </c>
      <c r="E50" s="76">
        <f t="shared" si="0"/>
        <v>240425085</v>
      </c>
    </row>
    <row r="51" spans="1:5" x14ac:dyDescent="0.25">
      <c r="A51" s="1" t="s">
        <v>126</v>
      </c>
      <c r="B51" s="76">
        <f t="shared" si="0"/>
        <v>461854</v>
      </c>
      <c r="C51" s="76">
        <f t="shared" si="0"/>
        <v>1812779</v>
      </c>
      <c r="D51" s="76">
        <f t="shared" si="0"/>
        <v>3675874</v>
      </c>
      <c r="E51" s="76">
        <f t="shared" si="0"/>
        <v>3750494</v>
      </c>
    </row>
    <row r="52" spans="1:5" x14ac:dyDescent="0.25">
      <c r="A52" s="1" t="s">
        <v>127</v>
      </c>
      <c r="B52" s="76">
        <f t="shared" si="0"/>
        <v>3401987</v>
      </c>
      <c r="C52" s="76">
        <f t="shared" si="0"/>
        <v>4549811</v>
      </c>
      <c r="D52" s="76">
        <f t="shared" si="0"/>
        <v>5508063</v>
      </c>
      <c r="E52" s="76">
        <f t="shared" si="0"/>
        <v>5769739</v>
      </c>
    </row>
    <row r="53" spans="1:5" x14ac:dyDescent="0.25">
      <c r="A53" s="1" t="s">
        <v>128</v>
      </c>
      <c r="B53" s="76">
        <f t="shared" si="0"/>
        <v>0</v>
      </c>
      <c r="C53" s="76">
        <f t="shared" si="0"/>
        <v>0</v>
      </c>
      <c r="D53" s="76">
        <f t="shared" si="0"/>
        <v>0</v>
      </c>
      <c r="E53" s="76">
        <f t="shared" si="0"/>
        <v>8159635</v>
      </c>
    </row>
    <row r="54" spans="1:5" x14ac:dyDescent="0.25">
      <c r="A54" s="1" t="s">
        <v>129</v>
      </c>
      <c r="B54" s="76">
        <f t="shared" si="0"/>
        <v>0</v>
      </c>
      <c r="C54" s="76">
        <f t="shared" si="0"/>
        <v>0</v>
      </c>
      <c r="D54" s="76">
        <f t="shared" si="0"/>
        <v>0</v>
      </c>
      <c r="E54" s="76">
        <f t="shared" si="0"/>
        <v>0</v>
      </c>
    </row>
    <row r="55" spans="1:5" x14ac:dyDescent="0.25">
      <c r="A55" s="1" t="s">
        <v>130</v>
      </c>
      <c r="B55" s="76">
        <f t="shared" si="0"/>
        <v>12977465</v>
      </c>
      <c r="C55" s="76">
        <f t="shared" si="0"/>
        <v>17556957</v>
      </c>
      <c r="D55" s="76">
        <f t="shared" si="0"/>
        <v>35655597</v>
      </c>
      <c r="E55" s="76">
        <f t="shared" si="0"/>
        <v>31756796</v>
      </c>
    </row>
    <row r="56" spans="1:5" x14ac:dyDescent="0.25">
      <c r="A56" s="1" t="s">
        <v>131</v>
      </c>
      <c r="B56" s="76">
        <f t="shared" si="0"/>
        <v>3726708</v>
      </c>
      <c r="C56" s="76">
        <f t="shared" si="0"/>
        <v>901231</v>
      </c>
      <c r="D56" s="76">
        <f t="shared" si="0"/>
        <v>4484423</v>
      </c>
      <c r="E56" s="76">
        <f t="shared" si="0"/>
        <v>5364296</v>
      </c>
    </row>
    <row r="57" spans="1:5" x14ac:dyDescent="0.25">
      <c r="A57" s="1" t="s">
        <v>132</v>
      </c>
      <c r="B57" s="76">
        <f t="shared" si="0"/>
        <v>0</v>
      </c>
      <c r="C57" s="76">
        <f t="shared" si="0"/>
        <v>0</v>
      </c>
      <c r="D57" s="76">
        <f t="shared" si="0"/>
        <v>0</v>
      </c>
      <c r="E57" s="76">
        <f t="shared" si="0"/>
        <v>0</v>
      </c>
    </row>
    <row r="58" spans="1:5" x14ac:dyDescent="0.25">
      <c r="A58" s="67" t="s">
        <v>133</v>
      </c>
      <c r="B58" s="76">
        <f t="shared" si="0"/>
        <v>2345220870</v>
      </c>
      <c r="C58" s="76">
        <f t="shared" si="0"/>
        <v>2274962398</v>
      </c>
      <c r="D58" s="76">
        <f t="shared" si="0"/>
        <v>2225713276</v>
      </c>
      <c r="E58" s="76">
        <f t="shared" si="0"/>
        <v>2353484771</v>
      </c>
    </row>
    <row r="59" spans="1:5" x14ac:dyDescent="0.25">
      <c r="A59" s="68"/>
    </row>
    <row r="60" spans="1:5" x14ac:dyDescent="0.25">
      <c r="A60" s="69"/>
      <c r="E60" s="76"/>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10335083</v>
      </c>
      <c r="C66" s="76">
        <v>98584</v>
      </c>
      <c r="D66" s="76">
        <v>12773121</v>
      </c>
      <c r="E66" s="76">
        <v>11065821</v>
      </c>
    </row>
    <row r="67" spans="1:5" x14ac:dyDescent="0.25">
      <c r="A67" s="1" t="s">
        <v>84</v>
      </c>
      <c r="B67" s="2">
        <v>0</v>
      </c>
      <c r="C67" s="76">
        <v>0</v>
      </c>
      <c r="D67" s="76">
        <v>0</v>
      </c>
      <c r="E67" s="76">
        <v>0</v>
      </c>
    </row>
    <row r="68" spans="1:5" x14ac:dyDescent="0.25">
      <c r="A68" s="1" t="s">
        <v>85</v>
      </c>
      <c r="B68" s="2">
        <v>76378378</v>
      </c>
      <c r="C68" s="76">
        <v>89262618</v>
      </c>
      <c r="D68" s="76">
        <v>48236397</v>
      </c>
      <c r="E68" s="76">
        <v>99557909</v>
      </c>
    </row>
    <row r="69" spans="1:5" x14ac:dyDescent="0.25">
      <c r="A69" s="1" t="s">
        <v>86</v>
      </c>
      <c r="B69" s="2">
        <v>0</v>
      </c>
      <c r="C69" s="76">
        <v>0</v>
      </c>
      <c r="D69" s="76">
        <v>231300</v>
      </c>
      <c r="E69" s="76">
        <v>330060</v>
      </c>
    </row>
    <row r="70" spans="1:5" x14ac:dyDescent="0.25">
      <c r="A70" s="1" t="s">
        <v>87</v>
      </c>
      <c r="B70" s="2">
        <v>0</v>
      </c>
      <c r="C70" s="76">
        <v>0</v>
      </c>
      <c r="D70" s="76">
        <v>0</v>
      </c>
      <c r="E70" s="76">
        <v>0</v>
      </c>
    </row>
    <row r="71" spans="1:5" x14ac:dyDescent="0.25">
      <c r="A71" s="1" t="s">
        <v>88</v>
      </c>
      <c r="B71" s="2">
        <v>105942</v>
      </c>
      <c r="C71" s="76">
        <v>120698</v>
      </c>
      <c r="D71" s="76">
        <v>845396</v>
      </c>
      <c r="E71" s="76">
        <v>783778</v>
      </c>
    </row>
    <row r="72" spans="1:5" x14ac:dyDescent="0.25">
      <c r="A72" s="1" t="s">
        <v>89</v>
      </c>
      <c r="B72" s="2">
        <v>55228981</v>
      </c>
      <c r="C72" s="76">
        <v>56825733</v>
      </c>
      <c r="D72" s="76">
        <v>61383862</v>
      </c>
      <c r="E72" s="76">
        <v>62229764</v>
      </c>
    </row>
    <row r="73" spans="1:5" x14ac:dyDescent="0.25">
      <c r="A73" s="1" t="s">
        <v>90</v>
      </c>
      <c r="B73" s="2">
        <v>0</v>
      </c>
      <c r="C73" s="76">
        <v>0</v>
      </c>
      <c r="D73" s="76">
        <v>0</v>
      </c>
      <c r="E73" s="76">
        <v>0</v>
      </c>
    </row>
    <row r="74" spans="1:5" x14ac:dyDescent="0.25">
      <c r="A74" s="1" t="s">
        <v>91</v>
      </c>
      <c r="B74" s="2">
        <v>0</v>
      </c>
      <c r="C74" s="76">
        <v>0</v>
      </c>
      <c r="D74" s="76">
        <v>0</v>
      </c>
      <c r="E74" s="76">
        <v>0</v>
      </c>
    </row>
    <row r="75" spans="1:5" x14ac:dyDescent="0.25">
      <c r="A75" s="1" t="s">
        <v>92</v>
      </c>
      <c r="B75" s="2">
        <v>117252200</v>
      </c>
      <c r="C75" s="76">
        <v>168253789</v>
      </c>
      <c r="D75" s="76">
        <v>141591202</v>
      </c>
      <c r="E75" s="76">
        <v>151060681</v>
      </c>
    </row>
    <row r="76" spans="1:5" x14ac:dyDescent="0.25">
      <c r="A76" s="1" t="s">
        <v>93</v>
      </c>
      <c r="B76" s="2">
        <v>209124568</v>
      </c>
      <c r="C76" s="76">
        <v>175428108</v>
      </c>
      <c r="D76" s="76">
        <v>169257853</v>
      </c>
      <c r="E76" s="76">
        <v>171999891</v>
      </c>
    </row>
    <row r="77" spans="1:5" x14ac:dyDescent="0.25">
      <c r="A77" s="1" t="s">
        <v>94</v>
      </c>
      <c r="B77" s="2">
        <v>2024668</v>
      </c>
      <c r="C77" s="76">
        <v>4943966</v>
      </c>
      <c r="D77" s="76">
        <v>1219618</v>
      </c>
      <c r="E77" s="76">
        <v>469493</v>
      </c>
    </row>
    <row r="78" spans="1:5" x14ac:dyDescent="0.25">
      <c r="A78" s="1" t="s">
        <v>95</v>
      </c>
      <c r="B78" s="2">
        <v>12504</v>
      </c>
      <c r="C78" s="76">
        <v>779</v>
      </c>
      <c r="D78" s="76">
        <v>0</v>
      </c>
      <c r="E78" s="76">
        <v>0</v>
      </c>
    </row>
    <row r="79" spans="1:5" x14ac:dyDescent="0.25">
      <c r="A79" s="1" t="s">
        <v>96</v>
      </c>
      <c r="B79" s="2">
        <v>232845603</v>
      </c>
      <c r="C79" s="76">
        <v>225358944</v>
      </c>
      <c r="D79" s="76">
        <v>221080245</v>
      </c>
      <c r="E79" s="76">
        <v>242282735</v>
      </c>
    </row>
    <row r="80" spans="1:5" x14ac:dyDescent="0.25">
      <c r="A80" s="1" t="s">
        <v>97</v>
      </c>
      <c r="B80" s="2">
        <v>0</v>
      </c>
      <c r="C80" s="76">
        <v>17596052</v>
      </c>
      <c r="D80" s="76">
        <v>15519548</v>
      </c>
      <c r="E80" s="76">
        <v>9336994</v>
      </c>
    </row>
    <row r="81" spans="1:5" x14ac:dyDescent="0.25">
      <c r="A81" s="1" t="s">
        <v>98</v>
      </c>
      <c r="B81" s="2">
        <v>51987121</v>
      </c>
      <c r="C81" s="76">
        <v>50229077</v>
      </c>
      <c r="D81" s="76">
        <v>62264012</v>
      </c>
      <c r="E81" s="76">
        <v>55569447</v>
      </c>
    </row>
    <row r="82" spans="1:5" x14ac:dyDescent="0.25">
      <c r="A82" s="1" t="s">
        <v>99</v>
      </c>
      <c r="B82" s="2">
        <v>23265856</v>
      </c>
      <c r="C82" s="76">
        <v>23769129</v>
      </c>
      <c r="D82" s="76">
        <v>22979954</v>
      </c>
      <c r="E82" s="76">
        <v>24611311</v>
      </c>
    </row>
    <row r="83" spans="1:5" x14ac:dyDescent="0.25">
      <c r="A83" s="1" t="s">
        <v>100</v>
      </c>
      <c r="B83" s="2">
        <v>0</v>
      </c>
      <c r="C83" s="76">
        <v>0</v>
      </c>
      <c r="D83" s="76">
        <v>0</v>
      </c>
      <c r="E83" s="76">
        <v>0</v>
      </c>
    </row>
    <row r="84" spans="1:5" x14ac:dyDescent="0.25">
      <c r="A84" s="1" t="s">
        <v>101</v>
      </c>
      <c r="B84" s="2">
        <v>30547038</v>
      </c>
      <c r="C84" s="76">
        <v>29683806</v>
      </c>
      <c r="D84" s="76">
        <v>33144353</v>
      </c>
      <c r="E84" s="76">
        <v>37556075</v>
      </c>
    </row>
    <row r="85" spans="1:5" x14ac:dyDescent="0.25">
      <c r="A85" s="1" t="s">
        <v>102</v>
      </c>
      <c r="B85" s="2">
        <v>1236659</v>
      </c>
      <c r="C85" s="76">
        <v>3200985</v>
      </c>
      <c r="D85" s="76">
        <v>5371563</v>
      </c>
      <c r="E85" s="76">
        <v>6251547</v>
      </c>
    </row>
    <row r="86" spans="1:5" x14ac:dyDescent="0.25">
      <c r="A86" s="1" t="s">
        <v>103</v>
      </c>
      <c r="B86" s="2">
        <v>30214952</v>
      </c>
      <c r="C86" s="76">
        <v>28647978</v>
      </c>
      <c r="D86" s="76">
        <v>20021259</v>
      </c>
      <c r="E86" s="76">
        <v>26004543</v>
      </c>
    </row>
    <row r="87" spans="1:5" x14ac:dyDescent="0.25">
      <c r="A87" s="1" t="s">
        <v>104</v>
      </c>
      <c r="B87" s="2">
        <v>0</v>
      </c>
      <c r="C87" s="76">
        <v>0</v>
      </c>
      <c r="D87" s="76">
        <v>0</v>
      </c>
      <c r="E87" s="76">
        <v>0</v>
      </c>
    </row>
    <row r="88" spans="1:5" x14ac:dyDescent="0.25">
      <c r="A88" s="1" t="s">
        <v>105</v>
      </c>
      <c r="B88" s="2">
        <v>86944094</v>
      </c>
      <c r="C88" s="76">
        <v>83777805</v>
      </c>
      <c r="D88" s="76">
        <v>75634019</v>
      </c>
      <c r="E88" s="76">
        <v>85339690</v>
      </c>
    </row>
    <row r="89" spans="1:5" x14ac:dyDescent="0.25">
      <c r="A89" s="1" t="s">
        <v>106</v>
      </c>
      <c r="B89" s="2">
        <v>0</v>
      </c>
      <c r="C89" s="76">
        <v>0</v>
      </c>
      <c r="D89" s="76">
        <v>0</v>
      </c>
      <c r="E89" s="76">
        <v>0</v>
      </c>
    </row>
    <row r="90" spans="1:5" x14ac:dyDescent="0.25">
      <c r="A90" s="1" t="s">
        <v>107</v>
      </c>
      <c r="B90" s="2">
        <v>16847326</v>
      </c>
      <c r="C90" s="76">
        <v>16067509</v>
      </c>
      <c r="D90" s="76">
        <v>12859072</v>
      </c>
      <c r="E90" s="76">
        <v>20757677</v>
      </c>
    </row>
    <row r="91" spans="1:5" x14ac:dyDescent="0.25">
      <c r="A91" s="1" t="s">
        <v>108</v>
      </c>
      <c r="B91" s="2">
        <v>0</v>
      </c>
      <c r="C91" s="76">
        <v>89488723</v>
      </c>
      <c r="D91" s="76">
        <v>102815902</v>
      </c>
      <c r="E91" s="76">
        <v>131817363</v>
      </c>
    </row>
    <row r="92" spans="1:5" x14ac:dyDescent="0.25">
      <c r="A92" s="1" t="s">
        <v>109</v>
      </c>
      <c r="B92" s="2">
        <v>1613829</v>
      </c>
      <c r="C92" s="76">
        <v>2163526</v>
      </c>
      <c r="D92" s="76">
        <v>3186947</v>
      </c>
      <c r="E92" s="76">
        <v>2459902</v>
      </c>
    </row>
    <row r="93" spans="1:5" x14ac:dyDescent="0.25">
      <c r="A93" s="1" t="s">
        <v>110</v>
      </c>
      <c r="B93" s="2">
        <v>4336923</v>
      </c>
      <c r="C93" s="76">
        <v>3549135</v>
      </c>
      <c r="D93" s="76">
        <v>2835724</v>
      </c>
      <c r="E93" s="76">
        <v>4174112</v>
      </c>
    </row>
    <row r="94" spans="1:5" x14ac:dyDescent="0.25">
      <c r="A94" s="1" t="s">
        <v>111</v>
      </c>
      <c r="B94" s="2">
        <v>0</v>
      </c>
      <c r="C94" s="76">
        <v>0</v>
      </c>
      <c r="D94" s="76">
        <v>0</v>
      </c>
      <c r="E94" s="76">
        <v>1000000</v>
      </c>
    </row>
    <row r="95" spans="1:5" x14ac:dyDescent="0.25">
      <c r="A95" s="1" t="s">
        <v>112</v>
      </c>
      <c r="B95" s="2">
        <v>3226683</v>
      </c>
      <c r="C95" s="76">
        <v>484266</v>
      </c>
      <c r="D95" s="76">
        <v>3661931</v>
      </c>
      <c r="E95" s="76">
        <v>5308679</v>
      </c>
    </row>
    <row r="96" spans="1:5" x14ac:dyDescent="0.25">
      <c r="A96" s="1" t="s">
        <v>113</v>
      </c>
      <c r="B96" s="2">
        <v>0</v>
      </c>
      <c r="C96" s="76">
        <v>0</v>
      </c>
      <c r="D96" s="76">
        <v>0</v>
      </c>
      <c r="E96" s="76">
        <v>0</v>
      </c>
    </row>
    <row r="97" spans="1:5" x14ac:dyDescent="0.25">
      <c r="A97" s="1" t="s">
        <v>114</v>
      </c>
      <c r="B97" s="2">
        <v>174384</v>
      </c>
      <c r="C97" s="76">
        <v>834160</v>
      </c>
      <c r="D97" s="76">
        <v>894565</v>
      </c>
      <c r="E97" s="76">
        <v>869838</v>
      </c>
    </row>
    <row r="98" spans="1:5" x14ac:dyDescent="0.25">
      <c r="A98" s="1" t="s">
        <v>115</v>
      </c>
      <c r="B98" s="2">
        <v>311807232</v>
      </c>
      <c r="C98" s="76">
        <v>223453567</v>
      </c>
      <c r="D98" s="76">
        <v>237849990</v>
      </c>
      <c r="E98" s="76">
        <v>216649478</v>
      </c>
    </row>
    <row r="99" spans="1:5" x14ac:dyDescent="0.25">
      <c r="A99" s="1" t="s">
        <v>116</v>
      </c>
      <c r="B99" s="2">
        <v>84042310</v>
      </c>
      <c r="C99" s="76">
        <v>68927973</v>
      </c>
      <c r="D99" s="76">
        <v>76494602</v>
      </c>
      <c r="E99" s="76">
        <v>74292829</v>
      </c>
    </row>
    <row r="100" spans="1:5" x14ac:dyDescent="0.25">
      <c r="A100" s="1" t="s">
        <v>117</v>
      </c>
      <c r="B100" s="2">
        <v>22331673</v>
      </c>
      <c r="C100" s="76">
        <v>23677268</v>
      </c>
      <c r="D100" s="76">
        <v>15351103</v>
      </c>
      <c r="E100" s="76">
        <v>26819872</v>
      </c>
    </row>
    <row r="101" spans="1:5" x14ac:dyDescent="0.25">
      <c r="A101" s="1" t="s">
        <v>118</v>
      </c>
      <c r="B101" s="2">
        <v>5079798</v>
      </c>
      <c r="C101" s="76">
        <v>5384445</v>
      </c>
      <c r="D101" s="76">
        <v>6822652</v>
      </c>
      <c r="E101" s="76">
        <v>11921884</v>
      </c>
    </row>
    <row r="102" spans="1:5" x14ac:dyDescent="0.25">
      <c r="A102" s="1" t="s">
        <v>119</v>
      </c>
      <c r="B102" s="2">
        <v>13592363</v>
      </c>
      <c r="C102" s="76">
        <v>13315394</v>
      </c>
      <c r="D102" s="76">
        <v>10134582</v>
      </c>
      <c r="E102" s="76">
        <v>8497119</v>
      </c>
    </row>
    <row r="103" spans="1:5" x14ac:dyDescent="0.25">
      <c r="A103" s="1" t="s">
        <v>120</v>
      </c>
      <c r="B103" s="2">
        <v>8047639</v>
      </c>
      <c r="C103" s="76">
        <v>10986508</v>
      </c>
      <c r="D103" s="76">
        <v>12811343</v>
      </c>
      <c r="E103" s="76">
        <v>14587516</v>
      </c>
    </row>
    <row r="104" spans="1:5" x14ac:dyDescent="0.25">
      <c r="A104" s="1" t="s">
        <v>121</v>
      </c>
      <c r="B104" s="2">
        <v>0</v>
      </c>
      <c r="C104" s="76">
        <v>0</v>
      </c>
      <c r="D104" s="76">
        <v>0</v>
      </c>
      <c r="E104" s="76">
        <v>0</v>
      </c>
    </row>
    <row r="105" spans="1:5" x14ac:dyDescent="0.25">
      <c r="A105" s="1" t="s">
        <v>122</v>
      </c>
      <c r="B105" s="2">
        <v>0</v>
      </c>
      <c r="C105" s="76">
        <v>11557953</v>
      </c>
      <c r="D105" s="76">
        <v>5174375</v>
      </c>
      <c r="E105" s="76">
        <v>4072054</v>
      </c>
    </row>
    <row r="106" spans="1:5" x14ac:dyDescent="0.25">
      <c r="A106" s="1" t="s">
        <v>123</v>
      </c>
      <c r="B106" s="2">
        <v>0</v>
      </c>
      <c r="C106" s="76">
        <v>0</v>
      </c>
      <c r="D106" s="76">
        <v>0</v>
      </c>
      <c r="E106" s="76">
        <v>5050105</v>
      </c>
    </row>
    <row r="107" spans="1:5" x14ac:dyDescent="0.25">
      <c r="A107" s="1" t="s">
        <v>124</v>
      </c>
      <c r="B107" s="2">
        <v>919460</v>
      </c>
      <c r="C107" s="76">
        <v>1371496</v>
      </c>
      <c r="D107" s="76">
        <v>1957915</v>
      </c>
      <c r="E107" s="76">
        <v>4862599</v>
      </c>
    </row>
    <row r="108" spans="1:5" x14ac:dyDescent="0.25">
      <c r="A108" s="1" t="s">
        <v>63</v>
      </c>
      <c r="B108" s="2">
        <v>0</v>
      </c>
      <c r="C108" s="76">
        <v>0</v>
      </c>
      <c r="D108" s="76">
        <v>0</v>
      </c>
      <c r="E108" s="76">
        <v>0</v>
      </c>
    </row>
    <row r="109" spans="1:5" x14ac:dyDescent="0.25">
      <c r="A109" s="1" t="s">
        <v>125</v>
      </c>
      <c r="B109" s="2">
        <v>364425553</v>
      </c>
      <c r="C109" s="76">
        <v>266268472</v>
      </c>
      <c r="D109" s="76">
        <v>270281608</v>
      </c>
      <c r="E109" s="76">
        <v>240425085</v>
      </c>
    </row>
    <row r="110" spans="1:5" x14ac:dyDescent="0.25">
      <c r="A110" s="1" t="s">
        <v>126</v>
      </c>
      <c r="B110" s="2">
        <v>461854</v>
      </c>
      <c r="C110" s="76">
        <v>1485375</v>
      </c>
      <c r="D110" s="76">
        <v>3675874</v>
      </c>
      <c r="E110" s="76">
        <v>3725200</v>
      </c>
    </row>
    <row r="111" spans="1:5" x14ac:dyDescent="0.25">
      <c r="A111" s="1" t="s">
        <v>127</v>
      </c>
      <c r="B111" s="2">
        <v>3401987</v>
      </c>
      <c r="C111" s="76">
        <v>4549811</v>
      </c>
      <c r="D111" s="76">
        <v>5508063</v>
      </c>
      <c r="E111" s="76">
        <v>5769739</v>
      </c>
    </row>
    <row r="112" spans="1:5" x14ac:dyDescent="0.25">
      <c r="A112" s="1" t="s">
        <v>128</v>
      </c>
      <c r="B112" s="2">
        <v>0</v>
      </c>
      <c r="C112" s="76">
        <v>0</v>
      </c>
      <c r="D112" s="76">
        <v>0</v>
      </c>
      <c r="E112" s="76">
        <v>8159635</v>
      </c>
    </row>
    <row r="113" spans="1:5" x14ac:dyDescent="0.25">
      <c r="A113" s="1" t="s">
        <v>129</v>
      </c>
      <c r="B113" s="2">
        <v>0</v>
      </c>
      <c r="C113" s="76">
        <v>0</v>
      </c>
      <c r="D113" s="76">
        <v>0</v>
      </c>
      <c r="E113" s="76">
        <v>0</v>
      </c>
    </row>
    <row r="114" spans="1:5" x14ac:dyDescent="0.25">
      <c r="A114" s="1" t="s">
        <v>130</v>
      </c>
      <c r="B114" s="2">
        <v>12977465</v>
      </c>
      <c r="C114" s="76">
        <v>17556957</v>
      </c>
      <c r="D114" s="76">
        <v>35655597</v>
      </c>
      <c r="E114" s="76">
        <v>31756796</v>
      </c>
    </row>
    <row r="115" spans="1:5" x14ac:dyDescent="0.25">
      <c r="A115" s="1" t="s">
        <v>131</v>
      </c>
      <c r="B115" s="2">
        <v>3726708</v>
      </c>
      <c r="C115" s="76">
        <v>901231</v>
      </c>
      <c r="D115" s="76">
        <v>4484423</v>
      </c>
      <c r="E115" s="76">
        <v>5364296</v>
      </c>
    </row>
    <row r="116" spans="1:5" x14ac:dyDescent="0.25">
      <c r="A116" s="1" t="s">
        <v>132</v>
      </c>
      <c r="B116" s="2">
        <v>0</v>
      </c>
      <c r="C116" s="76">
        <v>0</v>
      </c>
      <c r="D116" s="76">
        <v>0</v>
      </c>
      <c r="E116" s="76">
        <v>0</v>
      </c>
    </row>
    <row r="117" spans="1:5" x14ac:dyDescent="0.25">
      <c r="A117" s="67" t="s">
        <v>133</v>
      </c>
      <c r="B117" s="2">
        <v>1784516834</v>
      </c>
      <c r="C117" s="76">
        <v>1719221820</v>
      </c>
      <c r="D117" s="76">
        <v>1704009970</v>
      </c>
      <c r="E117" s="76">
        <v>1812791517</v>
      </c>
    </row>
    <row r="118" spans="1:5" x14ac:dyDescent="0.25">
      <c r="A118" s="68"/>
    </row>
    <row r="119" spans="1:5" x14ac:dyDescent="0.25">
      <c r="A119" s="88"/>
    </row>
    <row r="120" spans="1:5" x14ac:dyDescent="0.25">
      <c r="A120" s="73"/>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2">
        <v>19432011</v>
      </c>
      <c r="C125" s="76">
        <v>23118559</v>
      </c>
      <c r="D125" s="76">
        <v>19467330</v>
      </c>
      <c r="E125" s="76">
        <v>29390216</v>
      </c>
    </row>
    <row r="126" spans="1:5" x14ac:dyDescent="0.25">
      <c r="A126" s="1" t="s">
        <v>84</v>
      </c>
      <c r="B126" s="2">
        <v>0</v>
      </c>
      <c r="C126" s="76">
        <v>0</v>
      </c>
      <c r="D126" s="76">
        <v>0</v>
      </c>
      <c r="E126" s="76">
        <v>0</v>
      </c>
    </row>
    <row r="127" spans="1:5" x14ac:dyDescent="0.25">
      <c r="A127" s="1" t="s">
        <v>85</v>
      </c>
      <c r="B127" s="2">
        <v>174330540</v>
      </c>
      <c r="C127" s="76">
        <v>127293735</v>
      </c>
      <c r="D127" s="76">
        <v>98868136</v>
      </c>
      <c r="E127" s="76">
        <v>127688331</v>
      </c>
    </row>
    <row r="128" spans="1:5" x14ac:dyDescent="0.25">
      <c r="A128" s="1" t="s">
        <v>86</v>
      </c>
      <c r="B128" s="2">
        <v>0</v>
      </c>
      <c r="C128" s="76">
        <v>0</v>
      </c>
      <c r="D128" s="76">
        <v>0</v>
      </c>
      <c r="E128" s="76">
        <v>0</v>
      </c>
    </row>
    <row r="129" spans="1:5" x14ac:dyDescent="0.25">
      <c r="A129" s="1" t="s">
        <v>87</v>
      </c>
      <c r="B129" s="2">
        <v>975735</v>
      </c>
      <c r="C129" s="76">
        <v>397</v>
      </c>
      <c r="D129" s="76">
        <v>291</v>
      </c>
      <c r="E129" s="76">
        <v>3175</v>
      </c>
    </row>
    <row r="130" spans="1:5" x14ac:dyDescent="0.25">
      <c r="A130" s="1" t="s">
        <v>88</v>
      </c>
      <c r="B130" s="2">
        <v>43969732</v>
      </c>
      <c r="C130" s="76">
        <v>43960322</v>
      </c>
      <c r="D130" s="76">
        <v>45686138</v>
      </c>
      <c r="E130" s="76">
        <v>45521297</v>
      </c>
    </row>
    <row r="131" spans="1:5" x14ac:dyDescent="0.25">
      <c r="A131" s="1" t="s">
        <v>89</v>
      </c>
      <c r="B131" s="2">
        <v>0</v>
      </c>
      <c r="C131" s="76">
        <v>0</v>
      </c>
      <c r="D131" s="76">
        <v>0</v>
      </c>
      <c r="E131" s="76">
        <v>0</v>
      </c>
    </row>
    <row r="132" spans="1:5" x14ac:dyDescent="0.25">
      <c r="A132" s="1" t="s">
        <v>90</v>
      </c>
      <c r="B132" s="2">
        <v>0</v>
      </c>
      <c r="C132" s="76">
        <v>0</v>
      </c>
      <c r="D132" s="76">
        <v>0</v>
      </c>
      <c r="E132" s="76">
        <v>0</v>
      </c>
    </row>
    <row r="133" spans="1:5" x14ac:dyDescent="0.25">
      <c r="A133" s="1" t="s">
        <v>91</v>
      </c>
      <c r="B133" s="2">
        <v>0</v>
      </c>
      <c r="C133" s="76">
        <v>0</v>
      </c>
      <c r="D133" s="76">
        <v>0</v>
      </c>
      <c r="E133" s="76">
        <v>0</v>
      </c>
    </row>
    <row r="134" spans="1:5" x14ac:dyDescent="0.25">
      <c r="A134" s="1" t="s">
        <v>92</v>
      </c>
      <c r="B134" s="2">
        <v>153693865</v>
      </c>
      <c r="C134" s="76">
        <v>94858380</v>
      </c>
      <c r="D134" s="76">
        <v>100521544</v>
      </c>
      <c r="E134" s="76">
        <v>118144807</v>
      </c>
    </row>
    <row r="135" spans="1:5" x14ac:dyDescent="0.25">
      <c r="A135" s="1" t="s">
        <v>93</v>
      </c>
      <c r="B135" s="2">
        <v>70891836</v>
      </c>
      <c r="C135" s="76">
        <v>82778952</v>
      </c>
      <c r="D135" s="76">
        <v>88295647</v>
      </c>
      <c r="E135" s="76">
        <v>75792252</v>
      </c>
    </row>
    <row r="136" spans="1:5" x14ac:dyDescent="0.25">
      <c r="A136" s="1" t="s">
        <v>94</v>
      </c>
      <c r="B136" s="2">
        <v>132000</v>
      </c>
      <c r="C136" s="76">
        <v>132000</v>
      </c>
      <c r="D136" s="76">
        <v>74095</v>
      </c>
      <c r="E136" s="76">
        <v>66411</v>
      </c>
    </row>
    <row r="137" spans="1:5" x14ac:dyDescent="0.25">
      <c r="A137" s="1" t="s">
        <v>95</v>
      </c>
      <c r="B137" s="2">
        <v>1464050</v>
      </c>
      <c r="C137" s="76">
        <v>1401427</v>
      </c>
      <c r="D137" s="76">
        <v>1326798</v>
      </c>
      <c r="E137" s="76">
        <v>1507006</v>
      </c>
    </row>
    <row r="138" spans="1:5" x14ac:dyDescent="0.25">
      <c r="A138" s="1" t="s">
        <v>96</v>
      </c>
      <c r="B138" s="2">
        <v>0</v>
      </c>
      <c r="C138" s="76">
        <v>0</v>
      </c>
      <c r="D138" s="76">
        <v>0</v>
      </c>
      <c r="E138" s="76">
        <v>0</v>
      </c>
    </row>
    <row r="139" spans="1:5" x14ac:dyDescent="0.25">
      <c r="A139" s="1" t="s">
        <v>97</v>
      </c>
      <c r="B139" s="2">
        <v>0</v>
      </c>
      <c r="C139" s="76">
        <v>0</v>
      </c>
      <c r="D139" s="76">
        <v>0</v>
      </c>
      <c r="E139" s="76">
        <v>0</v>
      </c>
    </row>
    <row r="140" spans="1:5" x14ac:dyDescent="0.25">
      <c r="A140" s="1" t="s">
        <v>98</v>
      </c>
      <c r="B140" s="2">
        <v>0</v>
      </c>
      <c r="C140" s="76">
        <v>0</v>
      </c>
      <c r="D140" s="76">
        <v>0</v>
      </c>
      <c r="E140" s="76">
        <v>0</v>
      </c>
    </row>
    <row r="141" spans="1:5" x14ac:dyDescent="0.25">
      <c r="A141" s="1" t="s">
        <v>99</v>
      </c>
      <c r="B141" s="2">
        <v>0</v>
      </c>
      <c r="C141" s="76">
        <v>0</v>
      </c>
      <c r="D141" s="76">
        <v>0</v>
      </c>
      <c r="E141" s="76">
        <v>0</v>
      </c>
    </row>
    <row r="142" spans="1:5" x14ac:dyDescent="0.25">
      <c r="A142" s="1" t="s">
        <v>100</v>
      </c>
      <c r="B142" s="2">
        <v>0</v>
      </c>
      <c r="C142" s="76">
        <v>0</v>
      </c>
      <c r="D142" s="76">
        <v>0</v>
      </c>
      <c r="E142" s="76">
        <v>0</v>
      </c>
    </row>
    <row r="143" spans="1:5" x14ac:dyDescent="0.25">
      <c r="A143" s="1" t="s">
        <v>101</v>
      </c>
      <c r="B143" s="2">
        <v>0</v>
      </c>
      <c r="C143" s="76">
        <v>2139174</v>
      </c>
      <c r="D143" s="76">
        <v>0</v>
      </c>
      <c r="E143" s="76">
        <v>0</v>
      </c>
    </row>
    <row r="144" spans="1:5" x14ac:dyDescent="0.25">
      <c r="A144" s="1" t="s">
        <v>102</v>
      </c>
      <c r="B144" s="2">
        <v>0</v>
      </c>
      <c r="C144" s="76">
        <v>4300366</v>
      </c>
      <c r="D144" s="76">
        <v>2310954</v>
      </c>
      <c r="E144" s="76">
        <v>2173633</v>
      </c>
    </row>
    <row r="145" spans="1:5" x14ac:dyDescent="0.25">
      <c r="A145" s="1" t="s">
        <v>103</v>
      </c>
      <c r="B145" s="2">
        <v>3087402</v>
      </c>
      <c r="C145" s="76">
        <v>14980</v>
      </c>
      <c r="D145" s="76">
        <v>13823</v>
      </c>
      <c r="E145" s="76">
        <v>12792</v>
      </c>
    </row>
    <row r="146" spans="1:5" x14ac:dyDescent="0.25">
      <c r="A146" s="1" t="s">
        <v>104</v>
      </c>
      <c r="B146" s="2">
        <v>14941258</v>
      </c>
      <c r="C146" s="76">
        <v>16945126</v>
      </c>
      <c r="D146" s="76">
        <v>8310562</v>
      </c>
      <c r="E146" s="76">
        <v>5412212</v>
      </c>
    </row>
    <row r="147" spans="1:5" x14ac:dyDescent="0.25">
      <c r="A147" s="1" t="s">
        <v>105</v>
      </c>
      <c r="B147" s="2">
        <v>6963937</v>
      </c>
      <c r="C147" s="76">
        <v>6608390</v>
      </c>
      <c r="D147" s="76">
        <v>6031408</v>
      </c>
      <c r="E147" s="76">
        <v>12858592</v>
      </c>
    </row>
    <row r="148" spans="1:5" x14ac:dyDescent="0.25">
      <c r="A148" s="1" t="s">
        <v>106</v>
      </c>
      <c r="B148" s="2">
        <v>0</v>
      </c>
      <c r="C148" s="76">
        <v>0</v>
      </c>
      <c r="D148" s="76">
        <v>0</v>
      </c>
      <c r="E148" s="76">
        <v>0</v>
      </c>
    </row>
    <row r="149" spans="1:5" x14ac:dyDescent="0.25">
      <c r="A149" s="1" t="s">
        <v>107</v>
      </c>
      <c r="B149" s="2">
        <v>0</v>
      </c>
      <c r="C149" s="76">
        <v>0</v>
      </c>
      <c r="D149" s="76">
        <v>0</v>
      </c>
      <c r="E149" s="76">
        <v>0</v>
      </c>
    </row>
    <row r="150" spans="1:5" x14ac:dyDescent="0.25">
      <c r="A150" s="1" t="s">
        <v>108</v>
      </c>
      <c r="B150" s="2">
        <v>0</v>
      </c>
      <c r="C150" s="76">
        <v>0</v>
      </c>
      <c r="D150" s="76">
        <v>0</v>
      </c>
      <c r="E150" s="76">
        <v>0</v>
      </c>
    </row>
    <row r="151" spans="1:5" x14ac:dyDescent="0.25">
      <c r="A151" s="1" t="s">
        <v>109</v>
      </c>
      <c r="B151" s="2">
        <v>0</v>
      </c>
      <c r="C151" s="76">
        <v>0</v>
      </c>
      <c r="D151" s="76">
        <v>0</v>
      </c>
      <c r="E151" s="76">
        <v>0</v>
      </c>
    </row>
    <row r="152" spans="1:5" x14ac:dyDescent="0.25">
      <c r="A152" s="1" t="s">
        <v>110</v>
      </c>
      <c r="B152" s="2">
        <v>0</v>
      </c>
      <c r="C152" s="76">
        <v>0</v>
      </c>
      <c r="D152" s="76">
        <v>0</v>
      </c>
      <c r="E152" s="76">
        <v>0</v>
      </c>
    </row>
    <row r="153" spans="1:5" x14ac:dyDescent="0.25">
      <c r="A153" s="1" t="s">
        <v>111</v>
      </c>
      <c r="B153" s="2">
        <v>0</v>
      </c>
      <c r="C153" s="76">
        <v>26396473</v>
      </c>
      <c r="D153" s="76">
        <v>14580922</v>
      </c>
      <c r="E153" s="76">
        <v>14603871</v>
      </c>
    </row>
    <row r="154" spans="1:5" x14ac:dyDescent="0.25">
      <c r="A154" s="1" t="s">
        <v>112</v>
      </c>
      <c r="B154" s="2">
        <v>0</v>
      </c>
      <c r="C154" s="76">
        <v>0</v>
      </c>
      <c r="D154" s="76">
        <v>0</v>
      </c>
      <c r="E154" s="76">
        <v>0</v>
      </c>
    </row>
    <row r="155" spans="1:5" x14ac:dyDescent="0.25">
      <c r="A155" s="1" t="s">
        <v>113</v>
      </c>
      <c r="B155" s="2">
        <v>0</v>
      </c>
      <c r="C155" s="76">
        <v>0</v>
      </c>
      <c r="D155" s="76">
        <v>0</v>
      </c>
      <c r="E155" s="76">
        <v>0</v>
      </c>
    </row>
    <row r="156" spans="1:5" x14ac:dyDescent="0.25">
      <c r="A156" s="1" t="s">
        <v>114</v>
      </c>
      <c r="B156" s="2">
        <v>0</v>
      </c>
      <c r="C156" s="76">
        <v>0</v>
      </c>
      <c r="D156" s="76">
        <v>0</v>
      </c>
      <c r="E156" s="76">
        <v>0</v>
      </c>
    </row>
    <row r="157" spans="1:5" x14ac:dyDescent="0.25">
      <c r="A157" s="1" t="s">
        <v>115</v>
      </c>
      <c r="B157" s="2">
        <v>25344095</v>
      </c>
      <c r="C157" s="76">
        <v>50059450</v>
      </c>
      <c r="D157" s="76">
        <v>52709304</v>
      </c>
      <c r="E157" s="76">
        <v>30538667</v>
      </c>
    </row>
    <row r="158" spans="1:5" x14ac:dyDescent="0.25">
      <c r="A158" s="1" t="s">
        <v>116</v>
      </c>
      <c r="B158" s="2">
        <v>37078887</v>
      </c>
      <c r="C158" s="76">
        <v>42012212</v>
      </c>
      <c r="D158" s="76">
        <v>49287852</v>
      </c>
      <c r="E158" s="76">
        <v>49999080</v>
      </c>
    </row>
    <row r="159" spans="1:5" x14ac:dyDescent="0.25">
      <c r="A159" s="1" t="s">
        <v>117</v>
      </c>
      <c r="B159" s="2">
        <v>1519252</v>
      </c>
      <c r="C159" s="76">
        <v>1800370</v>
      </c>
      <c r="D159" s="76">
        <v>1918423</v>
      </c>
      <c r="E159" s="76">
        <v>1919536</v>
      </c>
    </row>
    <row r="160" spans="1:5" x14ac:dyDescent="0.25">
      <c r="A160" s="1" t="s">
        <v>118</v>
      </c>
      <c r="B160" s="2">
        <v>2168182</v>
      </c>
      <c r="C160" s="76">
        <v>3501575</v>
      </c>
      <c r="D160" s="76">
        <v>4275905</v>
      </c>
      <c r="E160" s="76">
        <v>-6225</v>
      </c>
    </row>
    <row r="161" spans="1:5" x14ac:dyDescent="0.25">
      <c r="A161" s="1" t="s">
        <v>119</v>
      </c>
      <c r="B161" s="2">
        <v>3907437</v>
      </c>
      <c r="C161" s="76">
        <v>4133523</v>
      </c>
      <c r="D161" s="76">
        <v>5864388</v>
      </c>
      <c r="E161" s="76">
        <v>5806829</v>
      </c>
    </row>
    <row r="162" spans="1:5" x14ac:dyDescent="0.25">
      <c r="A162" s="1" t="s">
        <v>120</v>
      </c>
      <c r="B162" s="2">
        <v>0</v>
      </c>
      <c r="C162" s="76">
        <v>0</v>
      </c>
      <c r="D162" s="76">
        <v>0</v>
      </c>
      <c r="E162" s="76">
        <v>0</v>
      </c>
    </row>
    <row r="163" spans="1:5" x14ac:dyDescent="0.25">
      <c r="A163" s="1" t="s">
        <v>121</v>
      </c>
      <c r="B163" s="2">
        <v>0</v>
      </c>
      <c r="C163" s="76">
        <v>0</v>
      </c>
      <c r="D163" s="76">
        <v>0</v>
      </c>
      <c r="E163" s="76">
        <v>0</v>
      </c>
    </row>
    <row r="164" spans="1:5" x14ac:dyDescent="0.25">
      <c r="A164" s="1" t="s">
        <v>122</v>
      </c>
      <c r="B164" s="2">
        <v>0</v>
      </c>
      <c r="C164" s="76">
        <v>23957763</v>
      </c>
      <c r="D164" s="76">
        <v>22159786</v>
      </c>
      <c r="E164" s="76">
        <v>19235474</v>
      </c>
    </row>
    <row r="165" spans="1:5" x14ac:dyDescent="0.25">
      <c r="A165" s="1" t="s">
        <v>123</v>
      </c>
      <c r="B165" s="2">
        <v>0</v>
      </c>
      <c r="C165" s="76">
        <v>0</v>
      </c>
      <c r="D165" s="76">
        <v>0</v>
      </c>
      <c r="E165" s="76">
        <v>4</v>
      </c>
    </row>
    <row r="166" spans="1:5" x14ac:dyDescent="0.25">
      <c r="A166" s="1" t="s">
        <v>124</v>
      </c>
      <c r="B166" s="2">
        <v>0</v>
      </c>
      <c r="C166" s="76">
        <v>0</v>
      </c>
      <c r="D166" s="76">
        <v>0</v>
      </c>
      <c r="E166" s="76">
        <v>0</v>
      </c>
    </row>
    <row r="167" spans="1:5" x14ac:dyDescent="0.25">
      <c r="A167" s="1" t="s">
        <v>63</v>
      </c>
      <c r="B167" s="2">
        <v>0</v>
      </c>
      <c r="C167" s="76">
        <v>0</v>
      </c>
      <c r="D167" s="76">
        <v>0</v>
      </c>
      <c r="E167" s="76">
        <v>0</v>
      </c>
    </row>
    <row r="168" spans="1:5" x14ac:dyDescent="0.25">
      <c r="A168" s="1" t="s">
        <v>125</v>
      </c>
      <c r="B168" s="2">
        <v>803817</v>
      </c>
      <c r="C168" s="76">
        <v>0</v>
      </c>
      <c r="D168" s="76">
        <v>0</v>
      </c>
      <c r="E168" s="76">
        <v>0</v>
      </c>
    </row>
    <row r="169" spans="1:5" x14ac:dyDescent="0.25">
      <c r="A169" s="1" t="s">
        <v>126</v>
      </c>
      <c r="B169" s="2">
        <v>0</v>
      </c>
      <c r="C169" s="76">
        <v>327404</v>
      </c>
      <c r="D169" s="76">
        <v>0</v>
      </c>
      <c r="E169" s="76">
        <v>25294</v>
      </c>
    </row>
    <row r="170" spans="1:5" x14ac:dyDescent="0.25">
      <c r="A170" s="1" t="s">
        <v>127</v>
      </c>
      <c r="B170" s="2">
        <v>0</v>
      </c>
      <c r="C170" s="76">
        <v>0</v>
      </c>
      <c r="D170" s="76">
        <v>0</v>
      </c>
      <c r="E170" s="76">
        <v>0</v>
      </c>
    </row>
    <row r="171" spans="1:5" x14ac:dyDescent="0.25">
      <c r="A171" s="1" t="s">
        <v>128</v>
      </c>
      <c r="B171" s="2">
        <v>0</v>
      </c>
      <c r="C171" s="76">
        <v>0</v>
      </c>
      <c r="D171" s="76">
        <v>0</v>
      </c>
      <c r="E171" s="76">
        <v>0</v>
      </c>
    </row>
    <row r="172" spans="1:5" x14ac:dyDescent="0.25">
      <c r="A172" s="1" t="s">
        <v>129</v>
      </c>
      <c r="B172" s="2">
        <v>0</v>
      </c>
      <c r="C172" s="76">
        <v>0</v>
      </c>
      <c r="D172" s="76">
        <v>0</v>
      </c>
      <c r="E172" s="76">
        <v>0</v>
      </c>
    </row>
    <row r="173" spans="1:5" x14ac:dyDescent="0.25">
      <c r="A173" s="1" t="s">
        <v>130</v>
      </c>
      <c r="B173" s="2">
        <v>0</v>
      </c>
      <c r="C173" s="76">
        <v>0</v>
      </c>
      <c r="D173" s="76">
        <v>0</v>
      </c>
      <c r="E173" s="76">
        <v>0</v>
      </c>
    </row>
    <row r="174" spans="1:5" x14ac:dyDescent="0.25">
      <c r="A174" s="1" t="s">
        <v>131</v>
      </c>
      <c r="B174" s="2">
        <v>0</v>
      </c>
      <c r="C174" s="76">
        <v>0</v>
      </c>
      <c r="D174" s="76">
        <v>0</v>
      </c>
      <c r="E174" s="76">
        <v>0</v>
      </c>
    </row>
    <row r="175" spans="1:5" x14ac:dyDescent="0.25">
      <c r="A175" s="1" t="s">
        <v>132</v>
      </c>
      <c r="B175" s="2">
        <v>0</v>
      </c>
      <c r="C175" s="76">
        <v>0</v>
      </c>
      <c r="D175" s="76">
        <v>0</v>
      </c>
      <c r="E175" s="76">
        <v>0</v>
      </c>
    </row>
    <row r="176" spans="1:5" x14ac:dyDescent="0.25">
      <c r="A176" s="67" t="s">
        <v>133</v>
      </c>
      <c r="B176" s="2">
        <v>560704036</v>
      </c>
      <c r="C176" s="76">
        <v>555740578</v>
      </c>
      <c r="D176" s="76">
        <v>521703306</v>
      </c>
      <c r="E176" s="76">
        <v>540693254</v>
      </c>
    </row>
    <row r="182" spans="1:6"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134">
        <v>0.17514085388189501</v>
      </c>
      <c r="C184" s="134">
        <v>0.12802515888143084</v>
      </c>
      <c r="D184" s="134">
        <v>0.15281016667080757</v>
      </c>
      <c r="E184" s="134">
        <v>0.22051568551012249</v>
      </c>
      <c r="F184" s="70">
        <f t="shared" ref="F184:F215" si="1">RANK(E184,E$184:E$234,0)</f>
        <v>9</v>
      </c>
    </row>
    <row r="185" spans="1:6" x14ac:dyDescent="0.25">
      <c r="A185" s="1" t="s">
        <v>84</v>
      </c>
      <c r="B185" s="134">
        <v>0</v>
      </c>
      <c r="C185" s="134">
        <v>0</v>
      </c>
      <c r="D185" s="134">
        <v>0</v>
      </c>
      <c r="E185" s="134">
        <v>0</v>
      </c>
      <c r="F185" s="70">
        <f t="shared" si="1"/>
        <v>42</v>
      </c>
    </row>
    <row r="186" spans="1:6" x14ac:dyDescent="0.25">
      <c r="A186" s="1" t="s">
        <v>85</v>
      </c>
      <c r="B186" s="134">
        <v>0.53006746290383888</v>
      </c>
      <c r="C186" s="134">
        <v>0.56518788821941401</v>
      </c>
      <c r="D186" s="134">
        <v>0.40870439351324711</v>
      </c>
      <c r="E186" s="134">
        <v>0.67992625079215707</v>
      </c>
      <c r="F186" s="70">
        <f t="shared" si="1"/>
        <v>1</v>
      </c>
    </row>
    <row r="187" spans="1:6" x14ac:dyDescent="0.25">
      <c r="A187" s="1" t="s">
        <v>86</v>
      </c>
      <c r="B187" s="133">
        <v>0</v>
      </c>
      <c r="C187" s="133">
        <v>0</v>
      </c>
      <c r="D187" s="133">
        <v>1.4334319589883527E-3</v>
      </c>
      <c r="E187" s="133">
        <v>1.9982495851873366E-3</v>
      </c>
      <c r="F187" s="70">
        <f t="shared" si="1"/>
        <v>40</v>
      </c>
    </row>
    <row r="188" spans="1:6" x14ac:dyDescent="0.25">
      <c r="A188" s="1" t="s">
        <v>87</v>
      </c>
      <c r="B188" s="134">
        <v>1.4698589455621527E-4</v>
      </c>
      <c r="C188" s="134">
        <v>6.2216796274001125E-8</v>
      </c>
      <c r="D188" s="134">
        <v>4.4111448169836188E-8</v>
      </c>
      <c r="E188" s="134">
        <v>4.8150957872388768E-7</v>
      </c>
      <c r="F188" s="70">
        <f t="shared" si="1"/>
        <v>41</v>
      </c>
    </row>
    <row r="189" spans="1:6" x14ac:dyDescent="0.25">
      <c r="A189" s="1" t="s">
        <v>88</v>
      </c>
      <c r="B189" s="134">
        <v>0.14612758521149388</v>
      </c>
      <c r="C189" s="134">
        <v>0.11609843058623077</v>
      </c>
      <c r="D189" s="134">
        <v>0.11349291766808324</v>
      </c>
      <c r="E189" s="134">
        <v>0.12148652608777444</v>
      </c>
      <c r="F189" s="70">
        <f t="shared" si="1"/>
        <v>19</v>
      </c>
    </row>
    <row r="190" spans="1:6" x14ac:dyDescent="0.25">
      <c r="A190" s="1" t="s">
        <v>89</v>
      </c>
      <c r="B190" s="134">
        <v>0.10944504157353445</v>
      </c>
      <c r="C190" s="134">
        <v>0.12124926918519136</v>
      </c>
      <c r="D190" s="134">
        <v>0.12624727150905704</v>
      </c>
      <c r="E190" s="134">
        <v>0.12486868772644701</v>
      </c>
      <c r="F190" s="70">
        <f t="shared" si="1"/>
        <v>18</v>
      </c>
    </row>
    <row r="191" spans="1:6" x14ac:dyDescent="0.25">
      <c r="A191" s="1" t="s">
        <v>90</v>
      </c>
      <c r="B191" s="134">
        <v>0</v>
      </c>
      <c r="C191" s="134">
        <v>0</v>
      </c>
      <c r="D191" s="134">
        <v>0</v>
      </c>
      <c r="E191" s="134">
        <v>0</v>
      </c>
      <c r="F191" s="70">
        <f t="shared" si="1"/>
        <v>42</v>
      </c>
    </row>
    <row r="192" spans="1:6" x14ac:dyDescent="0.25">
      <c r="A192" s="1" t="s">
        <v>91</v>
      </c>
      <c r="B192" s="134">
        <v>0</v>
      </c>
      <c r="C192" s="134">
        <v>0</v>
      </c>
      <c r="D192" s="134">
        <v>0</v>
      </c>
      <c r="E192" s="134">
        <v>0</v>
      </c>
      <c r="F192" s="70">
        <f t="shared" si="1"/>
        <v>42</v>
      </c>
    </row>
    <row r="193" spans="1:6" x14ac:dyDescent="0.25">
      <c r="A193" s="1" t="s">
        <v>92</v>
      </c>
      <c r="B193" s="134">
        <v>0.28563210172021419</v>
      </c>
      <c r="C193" s="134">
        <v>0.27343319477600686</v>
      </c>
      <c r="D193" s="134">
        <v>0.2590381602898465</v>
      </c>
      <c r="E193" s="134">
        <v>0.28591381805378024</v>
      </c>
      <c r="F193" s="70">
        <f t="shared" si="1"/>
        <v>5</v>
      </c>
    </row>
    <row r="194" spans="1:6" x14ac:dyDescent="0.25">
      <c r="A194" s="1" t="s">
        <v>93</v>
      </c>
      <c r="B194" s="134">
        <v>0.51916528296983977</v>
      </c>
      <c r="C194" s="134">
        <v>0.52108989190766075</v>
      </c>
      <c r="D194" s="134">
        <v>0.52666837357658947</v>
      </c>
      <c r="E194" s="134">
        <v>0.50554743384014011</v>
      </c>
      <c r="F194" s="70">
        <f t="shared" si="1"/>
        <v>3</v>
      </c>
    </row>
    <row r="195" spans="1:6" x14ac:dyDescent="0.25">
      <c r="A195" s="1" t="s">
        <v>94</v>
      </c>
      <c r="B195" s="134">
        <v>7.8855444954382507E-3</v>
      </c>
      <c r="C195" s="134">
        <v>2.3528316430423822E-2</v>
      </c>
      <c r="D195" s="134">
        <v>6.4057341325600894E-3</v>
      </c>
      <c r="E195" s="133">
        <v>2.6969412697034271E-3</v>
      </c>
      <c r="F195" s="70">
        <f t="shared" si="1"/>
        <v>39</v>
      </c>
    </row>
    <row r="196" spans="1:6" x14ac:dyDescent="0.25">
      <c r="A196" s="1" t="s">
        <v>95</v>
      </c>
      <c r="B196" s="134">
        <v>3.4131625875953309E-2</v>
      </c>
      <c r="C196" s="134">
        <v>2.9222837163970592E-2</v>
      </c>
      <c r="D196" s="134">
        <v>2.695141991112884E-2</v>
      </c>
      <c r="E196" s="134">
        <v>3.041588194373706E-2</v>
      </c>
      <c r="F196" s="70">
        <f t="shared" si="1"/>
        <v>32</v>
      </c>
    </row>
    <row r="197" spans="1:6" x14ac:dyDescent="0.25">
      <c r="A197" s="1" t="s">
        <v>96</v>
      </c>
      <c r="B197" s="134">
        <v>0.1693648251137104</v>
      </c>
      <c r="C197" s="134">
        <v>0.20346282898437354</v>
      </c>
      <c r="D197" s="134">
        <v>0.20743113330129295</v>
      </c>
      <c r="E197" s="134">
        <v>0.21185989200326943</v>
      </c>
      <c r="F197" s="70">
        <f t="shared" si="1"/>
        <v>10</v>
      </c>
    </row>
    <row r="198" spans="1:6" x14ac:dyDescent="0.25">
      <c r="A198" s="1" t="s">
        <v>97</v>
      </c>
      <c r="B198" s="134">
        <v>0</v>
      </c>
      <c r="C198" s="134">
        <v>5.8245384172042378E-2</v>
      </c>
      <c r="D198" s="134">
        <v>3.0356456757208036E-2</v>
      </c>
      <c r="E198" s="134">
        <v>2.2505684870473601E-2</v>
      </c>
      <c r="F198" s="70">
        <f t="shared" si="1"/>
        <v>34</v>
      </c>
    </row>
    <row r="199" spans="1:6" x14ac:dyDescent="0.25">
      <c r="A199" s="1" t="s">
        <v>98</v>
      </c>
      <c r="B199" s="134">
        <v>0.2376147013204051</v>
      </c>
      <c r="C199" s="134">
        <v>0.23529086753079353</v>
      </c>
      <c r="D199" s="134">
        <v>0.27459797043895906</v>
      </c>
      <c r="E199" s="134">
        <v>0.26273256424910557</v>
      </c>
      <c r="F199" s="70">
        <f t="shared" si="1"/>
        <v>7</v>
      </c>
    </row>
    <row r="200" spans="1:6" x14ac:dyDescent="0.25">
      <c r="A200" s="1" t="s">
        <v>99</v>
      </c>
      <c r="B200" s="134">
        <v>0.14325154134434331</v>
      </c>
      <c r="C200" s="134">
        <v>0.15377643111470149</v>
      </c>
      <c r="D200" s="134">
        <v>0.13276632485547782</v>
      </c>
      <c r="E200" s="134">
        <v>0.1487264296349079</v>
      </c>
      <c r="F200" s="70">
        <f t="shared" si="1"/>
        <v>16</v>
      </c>
    </row>
    <row r="201" spans="1:6" x14ac:dyDescent="0.25">
      <c r="A201" s="1" t="s">
        <v>100</v>
      </c>
      <c r="B201" s="134">
        <v>0</v>
      </c>
      <c r="C201" s="134">
        <v>0</v>
      </c>
      <c r="D201" s="134">
        <v>0</v>
      </c>
      <c r="E201" s="134">
        <v>0</v>
      </c>
      <c r="F201" s="70">
        <f t="shared" si="1"/>
        <v>42</v>
      </c>
    </row>
    <row r="202" spans="1:6" x14ac:dyDescent="0.25">
      <c r="A202" s="1" t="s">
        <v>101</v>
      </c>
      <c r="B202" s="134">
        <v>0.13289437075468172</v>
      </c>
      <c r="C202" s="134">
        <v>0.13696892405451666</v>
      </c>
      <c r="D202" s="134">
        <v>0.15638218536558124</v>
      </c>
      <c r="E202" s="134">
        <v>0.16653428261173159</v>
      </c>
      <c r="F202" s="70">
        <f t="shared" si="1"/>
        <v>12</v>
      </c>
    </row>
    <row r="203" spans="1:6" x14ac:dyDescent="0.25">
      <c r="A203" s="1" t="s">
        <v>102</v>
      </c>
      <c r="B203" s="134">
        <v>1.4511214934869157E-2</v>
      </c>
      <c r="C203" s="134">
        <v>8.4803625540901637E-2</v>
      </c>
      <c r="D203" s="134">
        <v>8.3523761470929062E-2</v>
      </c>
      <c r="E203" s="134">
        <v>7.1986681799980273E-2</v>
      </c>
      <c r="F203" s="70">
        <f t="shared" si="1"/>
        <v>21</v>
      </c>
    </row>
    <row r="204" spans="1:6" x14ac:dyDescent="0.25">
      <c r="A204" s="1" t="s">
        <v>103</v>
      </c>
      <c r="B204" s="134">
        <v>5.5339876386301348E-2</v>
      </c>
      <c r="C204" s="134">
        <v>5.1307544608903716E-2</v>
      </c>
      <c r="D204" s="134">
        <v>4.0278848472261694E-2</v>
      </c>
      <c r="E204" s="134">
        <v>5.1998617382621168E-2</v>
      </c>
      <c r="F204" s="70">
        <f t="shared" si="1"/>
        <v>26</v>
      </c>
    </row>
    <row r="205" spans="1:6" x14ac:dyDescent="0.25">
      <c r="A205" s="1" t="s">
        <v>104</v>
      </c>
      <c r="B205" s="134">
        <v>1.3434353394687302E-2</v>
      </c>
      <c r="C205" s="134">
        <v>1.5647342530094789E-2</v>
      </c>
      <c r="D205" s="134">
        <v>7.5669579089233082E-3</v>
      </c>
      <c r="E205" s="133">
        <v>4.9412200983854401E-3</v>
      </c>
      <c r="F205" s="70">
        <f t="shared" si="1"/>
        <v>37</v>
      </c>
    </row>
    <row r="206" spans="1:6" x14ac:dyDescent="0.25">
      <c r="A206" s="1" t="s">
        <v>105</v>
      </c>
      <c r="B206" s="134">
        <v>6.8299779844778571E-2</v>
      </c>
      <c r="C206" s="134">
        <v>6.6936349233775297E-2</v>
      </c>
      <c r="D206" s="134">
        <v>6.5370734041288792E-2</v>
      </c>
      <c r="E206" s="134">
        <v>6.9963920991017836E-2</v>
      </c>
      <c r="F206" s="70">
        <f t="shared" si="1"/>
        <v>22</v>
      </c>
    </row>
    <row r="207" spans="1:6" x14ac:dyDescent="0.25">
      <c r="A207" s="1" t="s">
        <v>106</v>
      </c>
      <c r="B207" s="134">
        <v>0</v>
      </c>
      <c r="C207" s="134">
        <v>0</v>
      </c>
      <c r="D207" s="134">
        <v>0</v>
      </c>
      <c r="E207" s="134">
        <v>0</v>
      </c>
      <c r="F207" s="70">
        <f t="shared" si="1"/>
        <v>42</v>
      </c>
    </row>
    <row r="208" spans="1:6" x14ac:dyDescent="0.25">
      <c r="A208" s="1" t="s">
        <v>107</v>
      </c>
      <c r="B208" s="134">
        <v>0.17945698583330247</v>
      </c>
      <c r="C208" s="134">
        <v>0.16462721319353049</v>
      </c>
      <c r="D208" s="134">
        <v>0.10727407864750159</v>
      </c>
      <c r="E208" s="134">
        <v>0.15399225114187165</v>
      </c>
      <c r="F208" s="70">
        <f t="shared" si="1"/>
        <v>13</v>
      </c>
    </row>
    <row r="209" spans="1:6" x14ac:dyDescent="0.25">
      <c r="A209" s="1" t="s">
        <v>108</v>
      </c>
      <c r="B209" s="134">
        <v>0</v>
      </c>
      <c r="C209" s="134">
        <v>0.23741792529057779</v>
      </c>
      <c r="D209" s="134">
        <v>0.28844876102910555</v>
      </c>
      <c r="E209" s="134">
        <v>0.31727622601318656</v>
      </c>
      <c r="F209" s="70">
        <f t="shared" si="1"/>
        <v>4</v>
      </c>
    </row>
    <row r="210" spans="1:6" x14ac:dyDescent="0.25">
      <c r="A210" s="1" t="s">
        <v>109</v>
      </c>
      <c r="B210" s="134">
        <v>3.0605989407498757E-2</v>
      </c>
      <c r="C210" s="134">
        <v>3.7648101343886207E-2</v>
      </c>
      <c r="D210" s="134">
        <v>4.8732183709717602E-2</v>
      </c>
      <c r="E210" s="134">
        <v>4.1398581937738835E-2</v>
      </c>
      <c r="F210" s="70">
        <f t="shared" si="1"/>
        <v>28</v>
      </c>
    </row>
    <row r="211" spans="1:6" x14ac:dyDescent="0.25">
      <c r="A211" s="1" t="s">
        <v>110</v>
      </c>
      <c r="B211" s="134">
        <v>3.9787777748298031E-2</v>
      </c>
      <c r="C211" s="134">
        <v>3.2198039532408622E-2</v>
      </c>
      <c r="D211" s="134">
        <v>2.7152951221314222E-2</v>
      </c>
      <c r="E211" s="134">
        <v>4.0076402737991686E-2</v>
      </c>
      <c r="F211" s="70">
        <f t="shared" si="1"/>
        <v>29</v>
      </c>
    </row>
    <row r="212" spans="1:6" x14ac:dyDescent="0.25">
      <c r="A212" s="1" t="s">
        <v>111</v>
      </c>
      <c r="B212" s="134">
        <v>0</v>
      </c>
      <c r="C212" s="134">
        <v>0.23850781105861099</v>
      </c>
      <c r="D212" s="134">
        <v>0.14241671012396981</v>
      </c>
      <c r="E212" s="134">
        <v>0.15129592468976566</v>
      </c>
      <c r="F212" s="70">
        <f t="shared" si="1"/>
        <v>14</v>
      </c>
    </row>
    <row r="213" spans="1:6" x14ac:dyDescent="0.25">
      <c r="A213" s="1" t="s">
        <v>112</v>
      </c>
      <c r="B213" s="134">
        <v>5.288740754632721E-2</v>
      </c>
      <c r="C213" s="134">
        <v>1.0625786005166693E-2</v>
      </c>
      <c r="D213" s="134">
        <v>4.9818498484880992E-2</v>
      </c>
      <c r="E213" s="134">
        <v>6.2953787702722808E-2</v>
      </c>
      <c r="F213" s="70">
        <f t="shared" si="1"/>
        <v>23</v>
      </c>
    </row>
    <row r="214" spans="1:6" x14ac:dyDescent="0.25">
      <c r="A214" s="1" t="s">
        <v>113</v>
      </c>
      <c r="B214" s="134">
        <v>0</v>
      </c>
      <c r="C214" s="134">
        <v>0</v>
      </c>
      <c r="D214" s="134">
        <v>0</v>
      </c>
      <c r="E214" s="134">
        <v>0</v>
      </c>
      <c r="F214" s="70">
        <f t="shared" si="1"/>
        <v>42</v>
      </c>
    </row>
    <row r="215" spans="1:6" x14ac:dyDescent="0.25">
      <c r="A215" s="1" t="s">
        <v>114</v>
      </c>
      <c r="B215" s="133">
        <v>7.3934816138276492E-4</v>
      </c>
      <c r="C215" s="133">
        <v>2.9411653536306369E-3</v>
      </c>
      <c r="D215" s="133">
        <v>3.11900219711027E-3</v>
      </c>
      <c r="E215" s="133">
        <v>3.5263726958428407E-3</v>
      </c>
      <c r="F215" s="70">
        <f t="shared" si="1"/>
        <v>38</v>
      </c>
    </row>
    <row r="216" spans="1:6" x14ac:dyDescent="0.25">
      <c r="A216" s="1" t="s">
        <v>115</v>
      </c>
      <c r="B216" s="134">
        <v>6.168829806186106E-2</v>
      </c>
      <c r="C216" s="134">
        <v>5.1026913934601743E-2</v>
      </c>
      <c r="D216" s="134">
        <v>5.6990875039489977E-2</v>
      </c>
      <c r="E216" s="134">
        <v>4.5875384791260972E-2</v>
      </c>
      <c r="F216" s="70">
        <f t="shared" ref="F216:F234" si="2">RANK(E216,E$184:E$234,0)</f>
        <v>27</v>
      </c>
    </row>
    <row r="217" spans="1:6" x14ac:dyDescent="0.25">
      <c r="A217" s="1" t="s">
        <v>116</v>
      </c>
      <c r="B217" s="134">
        <v>0.21350446724773717</v>
      </c>
      <c r="C217" s="134">
        <v>0.20751033336702052</v>
      </c>
      <c r="D217" s="134">
        <v>0.21833414578099652</v>
      </c>
      <c r="E217" s="134">
        <v>0.20811713967479809</v>
      </c>
      <c r="F217" s="70">
        <f t="shared" si="2"/>
        <v>11</v>
      </c>
    </row>
    <row r="218" spans="1:6" x14ac:dyDescent="0.25">
      <c r="A218" s="1" t="s">
        <v>117</v>
      </c>
      <c r="B218" s="134">
        <v>0.61770842584032348</v>
      </c>
      <c r="C218" s="134">
        <v>0.63801755677574234</v>
      </c>
      <c r="D218" s="134">
        <v>0.5359168149865694</v>
      </c>
      <c r="E218" s="134">
        <v>0.66638671973817376</v>
      </c>
      <c r="F218" s="70">
        <f t="shared" si="2"/>
        <v>2</v>
      </c>
    </row>
    <row r="219" spans="1:6" x14ac:dyDescent="0.25">
      <c r="A219" s="1" t="s">
        <v>118</v>
      </c>
      <c r="B219" s="134">
        <v>6.7900556205830707E-3</v>
      </c>
      <c r="C219" s="134">
        <v>7.8921472701243486E-3</v>
      </c>
      <c r="D219" s="134">
        <v>9.8066491712325704E-3</v>
      </c>
      <c r="E219" s="134">
        <v>1.0523482348011749E-2</v>
      </c>
      <c r="F219" s="70">
        <f t="shared" si="2"/>
        <v>35</v>
      </c>
    </row>
    <row r="220" spans="1:6" x14ac:dyDescent="0.25">
      <c r="A220" s="1" t="s">
        <v>119</v>
      </c>
      <c r="B220" s="134">
        <v>8.1485100151105369E-2</v>
      </c>
      <c r="C220" s="134">
        <v>8.2204792489175879E-2</v>
      </c>
      <c r="D220" s="134">
        <v>9.1833569570310219E-2</v>
      </c>
      <c r="E220" s="134">
        <v>9.7503668653626974E-2</v>
      </c>
      <c r="F220" s="70">
        <f t="shared" si="2"/>
        <v>20</v>
      </c>
    </row>
    <row r="221" spans="1:6" x14ac:dyDescent="0.25">
      <c r="A221" s="1" t="s">
        <v>120</v>
      </c>
      <c r="B221" s="134">
        <v>2.3142771533438487E-2</v>
      </c>
      <c r="C221" s="134">
        <v>3.5401042837627981E-2</v>
      </c>
      <c r="D221" s="134">
        <v>4.2145146373188148E-2</v>
      </c>
      <c r="E221" s="134">
        <v>5.2770171405287204E-2</v>
      </c>
      <c r="F221" s="70">
        <f t="shared" si="2"/>
        <v>25</v>
      </c>
    </row>
    <row r="222" spans="1:6" x14ac:dyDescent="0.25">
      <c r="A222" s="1" t="s">
        <v>121</v>
      </c>
      <c r="B222" s="134">
        <v>0</v>
      </c>
      <c r="C222" s="134">
        <v>0</v>
      </c>
      <c r="D222" s="134">
        <v>0</v>
      </c>
      <c r="E222" s="134">
        <v>0</v>
      </c>
      <c r="F222" s="70">
        <f t="shared" si="2"/>
        <v>42</v>
      </c>
    </row>
    <row r="223" spans="1:6" x14ac:dyDescent="0.25">
      <c r="A223" s="1" t="s">
        <v>122</v>
      </c>
      <c r="B223" s="134">
        <v>0</v>
      </c>
      <c r="C223" s="134">
        <v>0.1894267233534776</v>
      </c>
      <c r="D223" s="134">
        <v>0.1645763375204661</v>
      </c>
      <c r="E223" s="134">
        <v>0.13902150285335663</v>
      </c>
      <c r="F223" s="70">
        <f t="shared" si="2"/>
        <v>17</v>
      </c>
    </row>
    <row r="224" spans="1:6" x14ac:dyDescent="0.25">
      <c r="A224" s="1" t="s">
        <v>123</v>
      </c>
      <c r="B224" s="134">
        <v>0</v>
      </c>
      <c r="C224" s="134">
        <v>0</v>
      </c>
      <c r="D224" s="134">
        <v>0</v>
      </c>
      <c r="E224" s="134">
        <v>3.065102624886307E-2</v>
      </c>
      <c r="F224" s="70">
        <f t="shared" si="2"/>
        <v>31</v>
      </c>
    </row>
    <row r="225" spans="1:6" x14ac:dyDescent="0.25">
      <c r="A225" s="1" t="s">
        <v>124</v>
      </c>
      <c r="B225" s="134">
        <v>3.1991561514985854E-2</v>
      </c>
      <c r="C225" s="134">
        <v>4.8500727283169114E-2</v>
      </c>
      <c r="D225" s="134">
        <v>6.6929153372693811E-2</v>
      </c>
      <c r="E225" s="134">
        <v>0.14898208930127857</v>
      </c>
      <c r="F225" s="70">
        <f t="shared" si="2"/>
        <v>15</v>
      </c>
    </row>
    <row r="226" spans="1:6" x14ac:dyDescent="0.25">
      <c r="A226" s="1" t="s">
        <v>63</v>
      </c>
      <c r="B226" s="134">
        <v>0</v>
      </c>
      <c r="C226" s="134">
        <v>0</v>
      </c>
      <c r="D226" s="134">
        <v>0</v>
      </c>
      <c r="E226" s="134">
        <v>0</v>
      </c>
      <c r="F226" s="70">
        <f t="shared" si="2"/>
        <v>42</v>
      </c>
    </row>
    <row r="227" spans="1:6" x14ac:dyDescent="0.25">
      <c r="A227" s="1" t="s">
        <v>125</v>
      </c>
      <c r="B227" s="134">
        <v>0.36562110961920596</v>
      </c>
      <c r="C227" s="134">
        <v>0.30329834566496067</v>
      </c>
      <c r="D227" s="134">
        <v>0.2989644210817673</v>
      </c>
      <c r="E227" s="134">
        <v>0.27877695218215331</v>
      </c>
      <c r="F227" s="70">
        <f t="shared" si="2"/>
        <v>6</v>
      </c>
    </row>
    <row r="228" spans="1:6" x14ac:dyDescent="0.25">
      <c r="A228" s="1" t="s">
        <v>126</v>
      </c>
      <c r="B228" s="134">
        <v>4.5633005621994911E-3</v>
      </c>
      <c r="C228" s="134">
        <v>1.6047856949332386E-2</v>
      </c>
      <c r="D228" s="134">
        <v>2.8397547776880947E-2</v>
      </c>
      <c r="E228" s="134">
        <v>3.1553490929692431E-2</v>
      </c>
      <c r="F228" s="70">
        <f t="shared" si="2"/>
        <v>30</v>
      </c>
    </row>
    <row r="229" spans="1:6" x14ac:dyDescent="0.25">
      <c r="A229" s="1" t="s">
        <v>127</v>
      </c>
      <c r="B229" s="134">
        <v>3.5003339580352393E-2</v>
      </c>
      <c r="C229" s="134">
        <v>5.0480106278462743E-2</v>
      </c>
      <c r="D229" s="134">
        <v>5.6623291370862271E-2</v>
      </c>
      <c r="E229" s="134">
        <v>6.1812694371283915E-2</v>
      </c>
      <c r="F229" s="70">
        <f t="shared" si="2"/>
        <v>24</v>
      </c>
    </row>
    <row r="230" spans="1:6" x14ac:dyDescent="0.25">
      <c r="A230" s="1" t="s">
        <v>128</v>
      </c>
      <c r="B230" s="134">
        <v>0</v>
      </c>
      <c r="C230" s="134">
        <v>0</v>
      </c>
      <c r="D230" s="134">
        <v>0</v>
      </c>
      <c r="E230" s="134">
        <v>2.925127877452165E-2</v>
      </c>
      <c r="F230" s="70">
        <f t="shared" si="2"/>
        <v>33</v>
      </c>
    </row>
    <row r="231" spans="1:6" x14ac:dyDescent="0.25">
      <c r="A231" s="1" t="s">
        <v>129</v>
      </c>
      <c r="B231" s="134">
        <v>0</v>
      </c>
      <c r="C231" s="134">
        <v>0</v>
      </c>
      <c r="D231" s="134">
        <v>0</v>
      </c>
      <c r="E231" s="134">
        <v>0</v>
      </c>
      <c r="F231" s="70">
        <f t="shared" si="2"/>
        <v>42</v>
      </c>
    </row>
    <row r="232" spans="1:6" x14ac:dyDescent="0.25">
      <c r="A232" s="1" t="s">
        <v>130</v>
      </c>
      <c r="B232" s="134">
        <v>0.1030016896449882</v>
      </c>
      <c r="C232" s="134">
        <v>0.15342706228952993</v>
      </c>
      <c r="D232" s="134">
        <v>0.25572726422045167</v>
      </c>
      <c r="E232" s="134">
        <v>0.24990845274479537</v>
      </c>
      <c r="F232" s="70">
        <f t="shared" si="2"/>
        <v>8</v>
      </c>
    </row>
    <row r="233" spans="1:6" x14ac:dyDescent="0.25">
      <c r="A233" s="1" t="s">
        <v>131</v>
      </c>
      <c r="B233" s="134">
        <v>6.3961177208886411E-3</v>
      </c>
      <c r="C233" s="134">
        <v>1.6417216923568997E-3</v>
      </c>
      <c r="D233" s="134">
        <v>7.7125729833775591E-3</v>
      </c>
      <c r="E233" s="134">
        <v>9.2314229825710987E-3</v>
      </c>
      <c r="F233" s="70">
        <f t="shared" si="2"/>
        <v>36</v>
      </c>
    </row>
    <row r="234" spans="1:6" x14ac:dyDescent="0.25">
      <c r="A234" s="1" t="s">
        <v>132</v>
      </c>
      <c r="B234" s="134">
        <v>0</v>
      </c>
      <c r="C234" s="134">
        <v>0</v>
      </c>
      <c r="D234" s="134">
        <v>0</v>
      </c>
      <c r="E234" s="134">
        <v>0</v>
      </c>
      <c r="F234" s="70">
        <f t="shared" si="2"/>
        <v>42</v>
      </c>
    </row>
    <row r="235" spans="1:6" x14ac:dyDescent="0.25">
      <c r="A235" s="67" t="s">
        <v>133</v>
      </c>
      <c r="B235" s="134">
        <v>7.4046505300382204E-2</v>
      </c>
      <c r="C235" s="134">
        <v>7.3700436413187062E-2</v>
      </c>
      <c r="D235" s="134">
        <v>7.1535711623620393E-2</v>
      </c>
      <c r="E235" s="134">
        <v>7.5103945300377672E-2</v>
      </c>
      <c r="F235" s="98" t="e">
        <v>#N/A</v>
      </c>
    </row>
    <row r="238" spans="1:6" x14ac:dyDescent="0.25">
      <c r="E238" s="124"/>
    </row>
  </sheetData>
  <mergeCells count="22">
    <mergeCell ref="E123:E124"/>
    <mergeCell ref="E64:E65"/>
    <mergeCell ref="E182:E183"/>
    <mergeCell ref="E5:E6"/>
    <mergeCell ref="D5:D6"/>
    <mergeCell ref="D64:D65"/>
    <mergeCell ref="D123:D124"/>
    <mergeCell ref="C5:C6"/>
    <mergeCell ref="B64:B65"/>
    <mergeCell ref="C64:C65"/>
    <mergeCell ref="B123:B124"/>
    <mergeCell ref="C123:C124"/>
    <mergeCell ref="A3:A4"/>
    <mergeCell ref="A5:A6"/>
    <mergeCell ref="A64:A65"/>
    <mergeCell ref="A123:A124"/>
    <mergeCell ref="B5:B6"/>
    <mergeCell ref="F182:F183"/>
    <mergeCell ref="A182:A183"/>
    <mergeCell ref="B182:B183"/>
    <mergeCell ref="C182:C183"/>
    <mergeCell ref="D182:D183"/>
  </mergeCells>
  <phoneticPr fontId="31" type="noConversion"/>
  <pageMargins left="0.7" right="0.7" top="0.75" bottom="0.75" header="0.3" footer="0.3"/>
  <pageSetup orientation="portrait" r:id="rId1"/>
  <ignoredErrors>
    <ignoredError sqref="B182:D182 B123:D123 B64:D64 B5:D5"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499984740745262"/>
  </sheetPr>
  <dimension ref="A1:AE288"/>
  <sheetViews>
    <sheetView topLeftCell="A216" zoomScaleNormal="100" zoomScalePageLayoutView="80" workbookViewId="0">
      <selection activeCell="C238" sqref="C238"/>
    </sheetView>
  </sheetViews>
  <sheetFormatPr defaultColWidth="8.5703125" defaultRowHeight="15" x14ac:dyDescent="0.25"/>
  <cols>
    <col min="1" max="1" width="16.5703125" bestFit="1" customWidth="1"/>
    <col min="2" max="2" width="12.5703125" bestFit="1" customWidth="1"/>
    <col min="3" max="4" width="12.42578125" bestFit="1" customWidth="1"/>
    <col min="5" max="5" width="15.42578125" bestFit="1" customWidth="1"/>
    <col min="6" max="6" width="13.85546875" customWidth="1"/>
    <col min="7" max="7" width="13.5703125" bestFit="1" customWidth="1"/>
    <col min="8" max="8" width="12.140625" customWidth="1"/>
    <col min="9" max="9" width="13.5703125" bestFit="1" customWidth="1"/>
    <col min="10" max="10" width="12.42578125" customWidth="1"/>
    <col min="11" max="11" width="13.5703125" bestFit="1" customWidth="1"/>
    <col min="12" max="14" width="16.42578125" customWidth="1"/>
    <col min="15" max="15" width="17.85546875" customWidth="1"/>
    <col min="16" max="16" width="12.140625" bestFit="1" customWidth="1"/>
  </cols>
  <sheetData>
    <row r="1" spans="1:31" ht="39.75" customHeight="1" x14ac:dyDescent="0.25"/>
    <row r="2" spans="1:31" ht="30.75" customHeight="1" x14ac:dyDescent="0.25"/>
    <row r="3" spans="1:31" x14ac:dyDescent="0.25">
      <c r="A3" s="147" t="s">
        <v>145</v>
      </c>
    </row>
    <row r="4" spans="1:31" x14ac:dyDescent="0.25">
      <c r="A4" s="147"/>
    </row>
    <row r="5" spans="1:31" x14ac:dyDescent="0.25">
      <c r="A5" s="149" t="s">
        <v>146</v>
      </c>
      <c r="B5" s="148" t="s">
        <v>147</v>
      </c>
      <c r="C5" s="148" t="s">
        <v>148</v>
      </c>
      <c r="D5" s="148" t="s">
        <v>149</v>
      </c>
      <c r="E5" s="148" t="s">
        <v>150</v>
      </c>
    </row>
    <row r="6" spans="1:31" x14ac:dyDescent="0.25">
      <c r="A6" s="149"/>
      <c r="B6" s="148"/>
      <c r="C6" s="148"/>
      <c r="D6" s="148"/>
      <c r="E6" s="148"/>
    </row>
    <row r="7" spans="1:31" x14ac:dyDescent="0.25">
      <c r="A7" s="1" t="s">
        <v>83</v>
      </c>
      <c r="B7" s="76">
        <f>B66+B125</f>
        <v>48167150</v>
      </c>
      <c r="C7" s="76">
        <f t="shared" ref="C7:E58" si="0">C66+C125</f>
        <v>60664030</v>
      </c>
      <c r="D7" s="76">
        <f t="shared" si="0"/>
        <v>54816934</v>
      </c>
      <c r="E7" s="76">
        <f t="shared" si="0"/>
        <v>51609280</v>
      </c>
      <c r="J7" s="77"/>
    </row>
    <row r="8" spans="1:31" x14ac:dyDescent="0.25">
      <c r="A8" s="1" t="s">
        <v>84</v>
      </c>
      <c r="B8" s="76">
        <f t="shared" ref="B8:B58" si="1">B67+B126</f>
        <v>4851822</v>
      </c>
      <c r="C8" s="76">
        <f t="shared" si="0"/>
        <v>4727535</v>
      </c>
      <c r="D8" s="76">
        <f t="shared" ref="D8:E8" si="2">D67+D126</f>
        <v>9824698</v>
      </c>
      <c r="E8" s="76">
        <f t="shared" si="2"/>
        <v>15119554</v>
      </c>
      <c r="V8" s="77"/>
      <c r="AE8" s="77"/>
    </row>
    <row r="9" spans="1:31" x14ac:dyDescent="0.25">
      <c r="A9" s="1" t="s">
        <v>85</v>
      </c>
      <c r="B9" s="76">
        <f t="shared" si="1"/>
        <v>68917139</v>
      </c>
      <c r="C9" s="76">
        <f t="shared" si="0"/>
        <v>40045139</v>
      </c>
      <c r="D9" s="76">
        <f t="shared" ref="D9:E9" si="3">D68+D127</f>
        <v>30309610</v>
      </c>
      <c r="E9" s="76">
        <f t="shared" si="3"/>
        <v>29423238</v>
      </c>
    </row>
    <row r="10" spans="1:31" x14ac:dyDescent="0.25">
      <c r="A10" s="1" t="s">
        <v>86</v>
      </c>
      <c r="B10" s="76">
        <f t="shared" si="1"/>
        <v>10785878</v>
      </c>
      <c r="C10" s="76">
        <f t="shared" si="0"/>
        <v>9072593</v>
      </c>
      <c r="D10" s="76">
        <f t="shared" ref="D10:E10" si="4">D69+D128</f>
        <v>8963876</v>
      </c>
      <c r="E10" s="76">
        <f t="shared" si="4"/>
        <v>7751161</v>
      </c>
    </row>
    <row r="11" spans="1:31" x14ac:dyDescent="0.25">
      <c r="A11" s="1" t="s">
        <v>87</v>
      </c>
      <c r="B11" s="76">
        <f t="shared" si="1"/>
        <v>629404552</v>
      </c>
      <c r="C11" s="76">
        <f t="shared" si="0"/>
        <v>633891813</v>
      </c>
      <c r="D11" s="76">
        <f t="shared" ref="D11:E11" si="5">D70+D129</f>
        <v>625918847</v>
      </c>
      <c r="E11" s="76">
        <f t="shared" si="5"/>
        <v>648020200</v>
      </c>
    </row>
    <row r="12" spans="1:31" x14ac:dyDescent="0.25">
      <c r="A12" s="1" t="s">
        <v>88</v>
      </c>
      <c r="B12" s="76">
        <f t="shared" si="1"/>
        <v>23137456</v>
      </c>
      <c r="C12" s="76">
        <f t="shared" si="0"/>
        <v>30306845</v>
      </c>
      <c r="D12" s="76">
        <f t="shared" ref="D12:E12" si="6">D71+D130</f>
        <v>39959373</v>
      </c>
      <c r="E12" s="76">
        <f t="shared" si="6"/>
        <v>36860924</v>
      </c>
    </row>
    <row r="13" spans="1:31" x14ac:dyDescent="0.25">
      <c r="A13" s="1" t="s">
        <v>89</v>
      </c>
      <c r="B13" s="76">
        <f t="shared" si="1"/>
        <v>124218523</v>
      </c>
      <c r="C13" s="76">
        <f t="shared" si="0"/>
        <v>125521957</v>
      </c>
      <c r="D13" s="76">
        <f t="shared" ref="D13:E13" si="7">D72+D131</f>
        <v>123157541</v>
      </c>
      <c r="E13" s="76">
        <f t="shared" si="7"/>
        <v>87521641</v>
      </c>
    </row>
    <row r="14" spans="1:31" x14ac:dyDescent="0.25">
      <c r="A14" s="1" t="s">
        <v>90</v>
      </c>
      <c r="B14" s="76">
        <f t="shared" si="1"/>
        <v>2460644</v>
      </c>
      <c r="C14" s="76">
        <f t="shared" si="0"/>
        <v>4672581</v>
      </c>
      <c r="D14" s="76">
        <f t="shared" ref="D14:E14" si="8">D73+D132</f>
        <v>2724338</v>
      </c>
      <c r="E14" s="76">
        <f t="shared" si="8"/>
        <v>2648501</v>
      </c>
    </row>
    <row r="15" spans="1:31" x14ac:dyDescent="0.25">
      <c r="A15" s="1" t="s">
        <v>91</v>
      </c>
      <c r="B15" s="76">
        <f t="shared" si="1"/>
        <v>62180126</v>
      </c>
      <c r="C15" s="76">
        <f t="shared" si="0"/>
        <v>64587876</v>
      </c>
      <c r="D15" s="76">
        <f t="shared" ref="D15:E15" si="9">D74+D133</f>
        <v>57578355</v>
      </c>
      <c r="E15" s="76">
        <f t="shared" si="9"/>
        <v>73695238</v>
      </c>
    </row>
    <row r="16" spans="1:31" x14ac:dyDescent="0.25">
      <c r="A16" s="1" t="s">
        <v>92</v>
      </c>
      <c r="B16" s="76">
        <f t="shared" si="1"/>
        <v>47738284</v>
      </c>
      <c r="C16" s="76">
        <f t="shared" si="0"/>
        <v>57566483</v>
      </c>
      <c r="D16" s="76">
        <f t="shared" ref="D16:E16" si="10">D75+D134</f>
        <v>57280425</v>
      </c>
      <c r="E16" s="76">
        <f t="shared" si="10"/>
        <v>57154876</v>
      </c>
    </row>
    <row r="17" spans="1:5" x14ac:dyDescent="0.25">
      <c r="A17" s="1" t="s">
        <v>93</v>
      </c>
      <c r="B17" s="76">
        <f t="shared" si="1"/>
        <v>76355548</v>
      </c>
      <c r="C17" s="76">
        <f t="shared" si="0"/>
        <v>74061880</v>
      </c>
      <c r="D17" s="76">
        <f t="shared" ref="D17:E17" si="11">D76+D135</f>
        <v>56924627</v>
      </c>
      <c r="E17" s="76">
        <f t="shared" si="11"/>
        <v>73515501</v>
      </c>
    </row>
    <row r="18" spans="1:5" x14ac:dyDescent="0.25">
      <c r="A18" s="1" t="s">
        <v>94</v>
      </c>
      <c r="B18" s="76">
        <f t="shared" si="1"/>
        <v>55175462</v>
      </c>
      <c r="C18" s="76">
        <f t="shared" si="0"/>
        <v>46724166</v>
      </c>
      <c r="D18" s="76">
        <f t="shared" ref="D18:E18" si="12">D77+D136</f>
        <v>51499996</v>
      </c>
      <c r="E18" s="76">
        <f t="shared" si="12"/>
        <v>69092993</v>
      </c>
    </row>
    <row r="19" spans="1:5" x14ac:dyDescent="0.25">
      <c r="A19" s="1" t="s">
        <v>95</v>
      </c>
      <c r="B19" s="76">
        <f t="shared" si="1"/>
        <v>11094081</v>
      </c>
      <c r="C19" s="76">
        <f t="shared" si="0"/>
        <v>13601518</v>
      </c>
      <c r="D19" s="76">
        <f t="shared" ref="D19:E19" si="13">D78+D137</f>
        <v>13423204</v>
      </c>
      <c r="E19" s="76">
        <f t="shared" si="13"/>
        <v>14020674</v>
      </c>
    </row>
    <row r="20" spans="1:5" x14ac:dyDescent="0.25">
      <c r="A20" s="1" t="s">
        <v>96</v>
      </c>
      <c r="B20" s="76">
        <f t="shared" si="1"/>
        <v>9503042</v>
      </c>
      <c r="C20" s="76">
        <f t="shared" si="0"/>
        <v>4493120</v>
      </c>
      <c r="D20" s="76">
        <f t="shared" ref="D20:E20" si="14">D79+D138</f>
        <v>4801395</v>
      </c>
      <c r="E20" s="76">
        <f t="shared" si="14"/>
        <v>2720600</v>
      </c>
    </row>
    <row r="21" spans="1:5" x14ac:dyDescent="0.25">
      <c r="A21" s="1" t="s">
        <v>97</v>
      </c>
      <c r="B21" s="76">
        <f t="shared" si="1"/>
        <v>103569168</v>
      </c>
      <c r="C21" s="76">
        <f t="shared" si="0"/>
        <v>96102860</v>
      </c>
      <c r="D21" s="76">
        <f t="shared" ref="D21:E21" si="15">D80+D139</f>
        <v>131056449</v>
      </c>
      <c r="E21" s="76">
        <f t="shared" si="15"/>
        <v>135842610</v>
      </c>
    </row>
    <row r="22" spans="1:5" x14ac:dyDescent="0.25">
      <c r="A22" s="1" t="s">
        <v>98</v>
      </c>
      <c r="B22" s="76">
        <f t="shared" si="1"/>
        <v>20303594</v>
      </c>
      <c r="C22" s="76">
        <f t="shared" si="0"/>
        <v>19681529</v>
      </c>
      <c r="D22" s="76">
        <f t="shared" ref="D22:E22" si="16">D81+D140</f>
        <v>14896542</v>
      </c>
      <c r="E22" s="76">
        <f t="shared" si="16"/>
        <v>14946277</v>
      </c>
    </row>
    <row r="23" spans="1:5" x14ac:dyDescent="0.25">
      <c r="A23" s="1" t="s">
        <v>99</v>
      </c>
      <c r="B23" s="76">
        <f t="shared" si="1"/>
        <v>24087797</v>
      </c>
      <c r="C23" s="76">
        <f t="shared" si="0"/>
        <v>25534219</v>
      </c>
      <c r="D23" s="76">
        <f t="shared" ref="D23:E23" si="17">D82+D141</f>
        <v>41904643</v>
      </c>
      <c r="E23" s="76">
        <f t="shared" si="17"/>
        <v>34510025</v>
      </c>
    </row>
    <row r="24" spans="1:5" x14ac:dyDescent="0.25">
      <c r="A24" s="1" t="s">
        <v>100</v>
      </c>
      <c r="B24" s="76">
        <f t="shared" si="1"/>
        <v>4958048</v>
      </c>
      <c r="C24" s="76">
        <f t="shared" si="0"/>
        <v>4744389</v>
      </c>
      <c r="D24" s="76">
        <f t="shared" ref="D24:E24" si="18">D83+D142</f>
        <v>4896435</v>
      </c>
      <c r="E24" s="76">
        <f t="shared" si="18"/>
        <v>4636349</v>
      </c>
    </row>
    <row r="25" spans="1:5" x14ac:dyDescent="0.25">
      <c r="A25" s="1" t="s">
        <v>101</v>
      </c>
      <c r="B25" s="76">
        <f t="shared" si="1"/>
        <v>33913893</v>
      </c>
      <c r="C25" s="76">
        <f t="shared" si="0"/>
        <v>33942628</v>
      </c>
      <c r="D25" s="76">
        <f t="shared" ref="D25:E25" si="19">D84+D143</f>
        <v>33702010</v>
      </c>
      <c r="E25" s="76">
        <f t="shared" si="19"/>
        <v>35458655</v>
      </c>
    </row>
    <row r="26" spans="1:5" x14ac:dyDescent="0.25">
      <c r="A26" s="1" t="s">
        <v>102</v>
      </c>
      <c r="B26" s="76">
        <f t="shared" si="1"/>
        <v>4880240</v>
      </c>
      <c r="C26" s="76">
        <f t="shared" si="0"/>
        <v>11894367</v>
      </c>
      <c r="D26" s="76">
        <f t="shared" ref="D26:E26" si="20">D85+D144</f>
        <v>16704538</v>
      </c>
      <c r="E26" s="76">
        <f t="shared" si="20"/>
        <v>25789241</v>
      </c>
    </row>
    <row r="27" spans="1:5" x14ac:dyDescent="0.25">
      <c r="A27" s="1" t="s">
        <v>103</v>
      </c>
      <c r="B27" s="76">
        <f t="shared" si="1"/>
        <v>92542015</v>
      </c>
      <c r="C27" s="76">
        <f t="shared" si="0"/>
        <v>63629537</v>
      </c>
      <c r="D27" s="76">
        <f t="shared" ref="D27:E27" si="21">D86+D145</f>
        <v>54479064</v>
      </c>
      <c r="E27" s="76">
        <f t="shared" si="21"/>
        <v>67533060</v>
      </c>
    </row>
    <row r="28" spans="1:5" x14ac:dyDescent="0.25">
      <c r="A28" s="1" t="s">
        <v>104</v>
      </c>
      <c r="B28" s="76">
        <f t="shared" si="1"/>
        <v>157688116</v>
      </c>
      <c r="C28" s="76">
        <f t="shared" si="0"/>
        <v>162115644</v>
      </c>
      <c r="D28" s="76">
        <f t="shared" ref="D28:E28" si="22">D87+D146</f>
        <v>158053201</v>
      </c>
      <c r="E28" s="76">
        <f t="shared" si="22"/>
        <v>161368917</v>
      </c>
    </row>
    <row r="29" spans="1:5" x14ac:dyDescent="0.25">
      <c r="A29" s="1" t="s">
        <v>105</v>
      </c>
      <c r="B29" s="76">
        <f t="shared" si="1"/>
        <v>461435886</v>
      </c>
      <c r="C29" s="76">
        <f t="shared" si="0"/>
        <v>453650410</v>
      </c>
      <c r="D29" s="76">
        <f t="shared" ref="D29:E29" si="23">D88+D147</f>
        <v>359346298</v>
      </c>
      <c r="E29" s="76">
        <f t="shared" si="23"/>
        <v>467476086</v>
      </c>
    </row>
    <row r="30" spans="1:5" x14ac:dyDescent="0.25">
      <c r="A30" s="1" t="s">
        <v>106</v>
      </c>
      <c r="B30" s="76">
        <f t="shared" si="1"/>
        <v>46275503</v>
      </c>
      <c r="C30" s="76">
        <f t="shared" si="0"/>
        <v>42301689</v>
      </c>
      <c r="D30" s="76">
        <f t="shared" ref="D30:E30" si="24">D89+D148</f>
        <v>44437737</v>
      </c>
      <c r="E30" s="76">
        <f t="shared" si="24"/>
        <v>44334133</v>
      </c>
    </row>
    <row r="31" spans="1:5" x14ac:dyDescent="0.25">
      <c r="A31" s="1" t="s">
        <v>107</v>
      </c>
      <c r="B31" s="76">
        <f t="shared" si="1"/>
        <v>14475541</v>
      </c>
      <c r="C31" s="76">
        <f t="shared" si="0"/>
        <v>14935900</v>
      </c>
      <c r="D31" s="76">
        <f t="shared" ref="D31:E31" si="25">D90+D149</f>
        <v>9475307</v>
      </c>
      <c r="E31" s="76">
        <f t="shared" si="25"/>
        <v>48622285</v>
      </c>
    </row>
    <row r="32" spans="1:5" x14ac:dyDescent="0.25">
      <c r="A32" s="1" t="s">
        <v>108</v>
      </c>
      <c r="B32" s="76">
        <f t="shared" si="1"/>
        <v>264954572</v>
      </c>
      <c r="C32" s="76">
        <f t="shared" si="0"/>
        <v>143692636</v>
      </c>
      <c r="D32" s="76">
        <f t="shared" ref="D32:E32" si="26">D91+D150</f>
        <v>114322698</v>
      </c>
      <c r="E32" s="76">
        <f t="shared" si="26"/>
        <v>103937018</v>
      </c>
    </row>
    <row r="33" spans="1:5" x14ac:dyDescent="0.25">
      <c r="A33" s="1" t="s">
        <v>109</v>
      </c>
      <c r="B33" s="76">
        <f t="shared" si="1"/>
        <v>6600553</v>
      </c>
      <c r="C33" s="76">
        <f t="shared" si="0"/>
        <v>7147143</v>
      </c>
      <c r="D33" s="76">
        <f t="shared" ref="D33:E33" si="27">D92+D151</f>
        <v>5551269</v>
      </c>
      <c r="E33" s="76">
        <f t="shared" si="27"/>
        <v>6102267</v>
      </c>
    </row>
    <row r="34" spans="1:5" x14ac:dyDescent="0.25">
      <c r="A34" s="1" t="s">
        <v>110</v>
      </c>
      <c r="B34" s="76">
        <f t="shared" si="1"/>
        <v>238421</v>
      </c>
      <c r="C34" s="76">
        <f t="shared" si="0"/>
        <v>218892</v>
      </c>
      <c r="D34" s="76">
        <f t="shared" ref="D34:E34" si="28">D93+D152</f>
        <v>290065</v>
      </c>
      <c r="E34" s="76">
        <f t="shared" si="28"/>
        <v>886923</v>
      </c>
    </row>
    <row r="35" spans="1:5" x14ac:dyDescent="0.25">
      <c r="A35" s="1" t="s">
        <v>111</v>
      </c>
      <c r="B35" s="76">
        <f t="shared" si="1"/>
        <v>30507107</v>
      </c>
      <c r="C35" s="76">
        <f t="shared" si="0"/>
        <v>11734346</v>
      </c>
      <c r="D35" s="76">
        <f t="shared" ref="D35:E35" si="29">D94+D153</f>
        <v>5596749</v>
      </c>
      <c r="E35" s="76">
        <f t="shared" si="29"/>
        <v>3000320</v>
      </c>
    </row>
    <row r="36" spans="1:5" x14ac:dyDescent="0.25">
      <c r="A36" s="1" t="s">
        <v>112</v>
      </c>
      <c r="B36" s="76">
        <f t="shared" si="1"/>
        <v>11971305</v>
      </c>
      <c r="C36" s="76">
        <f t="shared" si="0"/>
        <v>9413533</v>
      </c>
      <c r="D36" s="76">
        <f t="shared" ref="D36:E36" si="30">D95+D154</f>
        <v>17254984</v>
      </c>
      <c r="E36" s="76">
        <f t="shared" si="30"/>
        <v>22134920</v>
      </c>
    </row>
    <row r="37" spans="1:5" x14ac:dyDescent="0.25">
      <c r="A37" s="1" t="s">
        <v>113</v>
      </c>
      <c r="B37" s="76">
        <f t="shared" si="1"/>
        <v>60012256</v>
      </c>
      <c r="C37" s="76">
        <f t="shared" si="0"/>
        <v>60269034</v>
      </c>
      <c r="D37" s="76">
        <f t="shared" ref="D37:E37" si="31">D96+D155</f>
        <v>56610869</v>
      </c>
      <c r="E37" s="76">
        <f t="shared" si="31"/>
        <v>67133823</v>
      </c>
    </row>
    <row r="38" spans="1:5" x14ac:dyDescent="0.25">
      <c r="A38" s="1" t="s">
        <v>114</v>
      </c>
      <c r="B38" s="76">
        <f t="shared" si="1"/>
        <v>77006203</v>
      </c>
      <c r="C38" s="76">
        <f t="shared" si="0"/>
        <v>76426715</v>
      </c>
      <c r="D38" s="76">
        <f t="shared" ref="D38:E38" si="32">D97+D156</f>
        <v>83668125</v>
      </c>
      <c r="E38" s="76">
        <f t="shared" si="32"/>
        <v>17387144</v>
      </c>
    </row>
    <row r="39" spans="1:5" x14ac:dyDescent="0.25">
      <c r="A39" s="1" t="s">
        <v>115</v>
      </c>
      <c r="B39" s="76">
        <f t="shared" si="1"/>
        <v>736729276</v>
      </c>
      <c r="C39" s="76">
        <f t="shared" si="0"/>
        <v>459760841</v>
      </c>
      <c r="D39" s="76">
        <f t="shared" ref="D39:E39" si="33">D98+D157</f>
        <v>470266650</v>
      </c>
      <c r="E39" s="76">
        <f t="shared" si="33"/>
        <v>548501122</v>
      </c>
    </row>
    <row r="40" spans="1:5" x14ac:dyDescent="0.25">
      <c r="A40" s="1" t="s">
        <v>116</v>
      </c>
      <c r="B40" s="76">
        <f t="shared" si="1"/>
        <v>20709502</v>
      </c>
      <c r="C40" s="76">
        <f t="shared" si="0"/>
        <v>14376570</v>
      </c>
      <c r="D40" s="76">
        <f t="shared" ref="D40:E40" si="34">D99+D158</f>
        <v>22875377</v>
      </c>
      <c r="E40" s="76">
        <f t="shared" si="34"/>
        <v>22018371</v>
      </c>
    </row>
    <row r="41" spans="1:5" x14ac:dyDescent="0.25">
      <c r="A41" s="1" t="s">
        <v>117</v>
      </c>
      <c r="B41" s="76">
        <f t="shared" si="1"/>
        <v>271957</v>
      </c>
      <c r="C41" s="76">
        <f t="shared" si="0"/>
        <v>239205</v>
      </c>
      <c r="D41" s="76">
        <f t="shared" ref="D41:E41" si="35">D100+D159</f>
        <v>256756</v>
      </c>
      <c r="E41" s="76">
        <f t="shared" si="35"/>
        <v>263657</v>
      </c>
    </row>
    <row r="42" spans="1:5" x14ac:dyDescent="0.25">
      <c r="A42" s="1" t="s">
        <v>118</v>
      </c>
      <c r="B42" s="76">
        <f t="shared" si="1"/>
        <v>157324145</v>
      </c>
      <c r="C42" s="76">
        <f t="shared" si="0"/>
        <v>189053885</v>
      </c>
      <c r="D42" s="76">
        <f t="shared" ref="D42:E42" si="36">D101+D160</f>
        <v>180384061</v>
      </c>
      <c r="E42" s="76">
        <f t="shared" si="36"/>
        <v>191898440</v>
      </c>
    </row>
    <row r="43" spans="1:5" x14ac:dyDescent="0.25">
      <c r="A43" s="1" t="s">
        <v>119</v>
      </c>
      <c r="B43" s="76">
        <f t="shared" si="1"/>
        <v>39489242</v>
      </c>
      <c r="C43" s="76">
        <f t="shared" si="0"/>
        <v>30802251</v>
      </c>
      <c r="D43" s="76">
        <f t="shared" ref="D43:E43" si="37">D102+D161</f>
        <v>24906798</v>
      </c>
      <c r="E43" s="76">
        <f t="shared" si="37"/>
        <v>24315690</v>
      </c>
    </row>
    <row r="44" spans="1:5" x14ac:dyDescent="0.25">
      <c r="A44" s="1" t="s">
        <v>120</v>
      </c>
      <c r="B44" s="76">
        <f t="shared" si="1"/>
        <v>30825877</v>
      </c>
      <c r="C44" s="76">
        <f t="shared" si="0"/>
        <v>29170427</v>
      </c>
      <c r="D44" s="76">
        <f t="shared" ref="D44:E44" si="38">D103+D162</f>
        <v>32129949</v>
      </c>
      <c r="E44" s="76">
        <f t="shared" si="38"/>
        <v>32055543</v>
      </c>
    </row>
    <row r="45" spans="1:5" x14ac:dyDescent="0.25">
      <c r="A45" s="1" t="s">
        <v>121</v>
      </c>
      <c r="B45" s="76">
        <f t="shared" si="1"/>
        <v>175194400</v>
      </c>
      <c r="C45" s="76">
        <f t="shared" si="0"/>
        <v>175247743</v>
      </c>
      <c r="D45" s="76">
        <f t="shared" ref="D45:E45" si="39">D104+D163</f>
        <v>179318314</v>
      </c>
      <c r="E45" s="76">
        <f t="shared" si="39"/>
        <v>149676955</v>
      </c>
    </row>
    <row r="46" spans="1:5" x14ac:dyDescent="0.25">
      <c r="A46" s="1" t="s">
        <v>122</v>
      </c>
      <c r="B46" s="76">
        <f t="shared" si="1"/>
        <v>87496053</v>
      </c>
      <c r="C46" s="76">
        <f t="shared" si="0"/>
        <v>41683452</v>
      </c>
      <c r="D46" s="76">
        <f t="shared" ref="D46:E46" si="40">D105+D164</f>
        <v>33115665</v>
      </c>
      <c r="E46" s="76">
        <f t="shared" si="40"/>
        <v>34197874</v>
      </c>
    </row>
    <row r="47" spans="1:5" x14ac:dyDescent="0.25">
      <c r="A47" s="1" t="s">
        <v>123</v>
      </c>
      <c r="B47" s="76">
        <f t="shared" si="1"/>
        <v>90080328</v>
      </c>
      <c r="C47" s="76">
        <f t="shared" si="0"/>
        <v>45985470</v>
      </c>
      <c r="D47" s="76">
        <f t="shared" ref="D47:E47" si="41">D106+D165</f>
        <v>26745866</v>
      </c>
      <c r="E47" s="76">
        <f t="shared" si="41"/>
        <v>6363825</v>
      </c>
    </row>
    <row r="48" spans="1:5" x14ac:dyDescent="0.25">
      <c r="A48" s="1" t="s">
        <v>124</v>
      </c>
      <c r="B48" s="76">
        <f t="shared" si="1"/>
        <v>5515438</v>
      </c>
      <c r="C48" s="76">
        <f t="shared" si="0"/>
        <v>5572473</v>
      </c>
      <c r="D48" s="76">
        <f t="shared" ref="D48:E48" si="42">D107+D166</f>
        <v>5902276</v>
      </c>
      <c r="E48" s="76">
        <f t="shared" si="42"/>
        <v>6139920</v>
      </c>
    </row>
    <row r="49" spans="1:15" x14ac:dyDescent="0.25">
      <c r="A49" s="1" t="s">
        <v>63</v>
      </c>
      <c r="B49" s="76">
        <f t="shared" si="1"/>
        <v>9498702</v>
      </c>
      <c r="C49" s="76">
        <f t="shared" si="0"/>
        <v>0</v>
      </c>
      <c r="D49" s="76">
        <f t="shared" ref="D49:E49" si="43">D108+D167</f>
        <v>0</v>
      </c>
      <c r="E49" s="76">
        <f t="shared" si="43"/>
        <v>0</v>
      </c>
    </row>
    <row r="50" spans="1:15" x14ac:dyDescent="0.25">
      <c r="A50" s="1" t="s">
        <v>125</v>
      </c>
      <c r="B50" s="76">
        <f t="shared" si="1"/>
        <v>71505591</v>
      </c>
      <c r="C50" s="76">
        <f t="shared" si="0"/>
        <v>71145963</v>
      </c>
      <c r="D50" s="76">
        <f t="shared" ref="D50:E50" si="44">D109+D168</f>
        <v>88983364</v>
      </c>
      <c r="E50" s="76">
        <f t="shared" si="44"/>
        <v>63028108</v>
      </c>
    </row>
    <row r="51" spans="1:15" x14ac:dyDescent="0.25">
      <c r="A51" s="1" t="s">
        <v>126</v>
      </c>
      <c r="B51" s="76">
        <f t="shared" si="1"/>
        <v>18694624</v>
      </c>
      <c r="C51" s="76">
        <f t="shared" si="0"/>
        <v>22786507</v>
      </c>
      <c r="D51" s="76">
        <f t="shared" ref="D51:E51" si="45">D110+D169</f>
        <v>29324326</v>
      </c>
      <c r="E51" s="76">
        <f t="shared" si="45"/>
        <v>20490713</v>
      </c>
    </row>
    <row r="52" spans="1:15" x14ac:dyDescent="0.25">
      <c r="A52" s="1" t="s">
        <v>127</v>
      </c>
      <c r="B52" s="76">
        <f t="shared" si="1"/>
        <v>9776611</v>
      </c>
      <c r="C52" s="76">
        <f t="shared" si="0"/>
        <v>8525698</v>
      </c>
      <c r="D52" s="76">
        <f t="shared" ref="D52:E52" si="46">D111+D170</f>
        <v>8156026</v>
      </c>
      <c r="E52" s="76">
        <f t="shared" si="46"/>
        <v>8611904</v>
      </c>
    </row>
    <row r="53" spans="1:15" x14ac:dyDescent="0.25">
      <c r="A53" s="1" t="s">
        <v>128</v>
      </c>
      <c r="B53" s="76">
        <f t="shared" si="1"/>
        <v>74532344</v>
      </c>
      <c r="C53" s="76">
        <f t="shared" si="0"/>
        <v>82067157</v>
      </c>
      <c r="D53" s="76">
        <f t="shared" ref="D53:E53" si="47">D112+D171</f>
        <v>83434099</v>
      </c>
      <c r="E53" s="76">
        <f t="shared" si="47"/>
        <v>70783990</v>
      </c>
    </row>
    <row r="54" spans="1:15" x14ac:dyDescent="0.25">
      <c r="A54" s="1" t="s">
        <v>129</v>
      </c>
      <c r="B54" s="76">
        <f t="shared" si="1"/>
        <v>396391442</v>
      </c>
      <c r="C54" s="76">
        <f t="shared" si="0"/>
        <v>361860095</v>
      </c>
      <c r="D54" s="76">
        <f t="shared" ref="D54:E54" si="48">D113+D172</f>
        <v>368303051</v>
      </c>
      <c r="E54" s="76">
        <f t="shared" si="48"/>
        <v>429109772</v>
      </c>
    </row>
    <row r="55" spans="1:15" x14ac:dyDescent="0.25">
      <c r="A55" s="1" t="s">
        <v>130</v>
      </c>
      <c r="B55" s="76">
        <f t="shared" si="1"/>
        <v>34804822</v>
      </c>
      <c r="C55" s="76">
        <f t="shared" si="0"/>
        <v>26139153</v>
      </c>
      <c r="D55" s="76">
        <f t="shared" ref="D55:E55" si="49">D114+D173</f>
        <v>30566606</v>
      </c>
      <c r="E55" s="76">
        <f t="shared" si="49"/>
        <v>23730457</v>
      </c>
    </row>
    <row r="56" spans="1:15" x14ac:dyDescent="0.25">
      <c r="A56" s="1" t="s">
        <v>131</v>
      </c>
      <c r="B56" s="76">
        <f t="shared" si="1"/>
        <v>142461452</v>
      </c>
      <c r="C56" s="76">
        <f t="shared" si="0"/>
        <v>139727477</v>
      </c>
      <c r="D56" s="76">
        <f t="shared" ref="D56:E56" si="50">D115+D174</f>
        <v>140365390</v>
      </c>
      <c r="E56" s="76">
        <f t="shared" si="50"/>
        <v>146267058</v>
      </c>
    </row>
    <row r="57" spans="1:15" x14ac:dyDescent="0.25">
      <c r="A57" s="1" t="s">
        <v>132</v>
      </c>
      <c r="B57" s="76">
        <f t="shared" si="1"/>
        <v>15522968</v>
      </c>
      <c r="C57" s="76">
        <f t="shared" si="0"/>
        <v>5573094</v>
      </c>
      <c r="D57" s="76">
        <f t="shared" ref="D57:E57" si="51">D116+D175</f>
        <v>7096792</v>
      </c>
      <c r="E57" s="76">
        <f t="shared" si="51"/>
        <v>3420175</v>
      </c>
    </row>
    <row r="58" spans="1:15" x14ac:dyDescent="0.25">
      <c r="A58" s="67" t="s">
        <v>133</v>
      </c>
      <c r="B58" s="76">
        <f t="shared" si="1"/>
        <v>4706234699</v>
      </c>
      <c r="C58" s="76">
        <f t="shared" si="0"/>
        <v>4117090468</v>
      </c>
      <c r="D58" s="76">
        <f t="shared" ref="D58:E58" si="52">D117+D176</f>
        <v>4021561568</v>
      </c>
      <c r="E58" s="76">
        <f t="shared" si="52"/>
        <v>4211128008</v>
      </c>
    </row>
    <row r="59" spans="1:15" x14ac:dyDescent="0.25">
      <c r="A59" s="68"/>
    </row>
    <row r="60" spans="1:15" x14ac:dyDescent="0.25">
      <c r="A60" s="88"/>
    </row>
    <row r="61" spans="1:15" x14ac:dyDescent="0.25">
      <c r="A61" s="70"/>
    </row>
    <row r="62" spans="1:15" x14ac:dyDescent="0.25">
      <c r="A62" s="71"/>
      <c r="N62" s="91"/>
      <c r="O62" s="91"/>
    </row>
    <row r="63" spans="1:15" x14ac:dyDescent="0.25">
      <c r="A63" s="72"/>
    </row>
    <row r="64" spans="1: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17117869</v>
      </c>
      <c r="C66" s="76">
        <v>22201444</v>
      </c>
      <c r="D66" s="76">
        <v>28334170</v>
      </c>
      <c r="E66" s="76">
        <v>27872773</v>
      </c>
    </row>
    <row r="67" spans="1:5" x14ac:dyDescent="0.25">
      <c r="A67" s="1" t="s">
        <v>84</v>
      </c>
      <c r="B67" s="2">
        <v>4851822</v>
      </c>
      <c r="C67" s="76">
        <v>4691677</v>
      </c>
      <c r="D67" s="76">
        <v>4439747</v>
      </c>
      <c r="E67" s="76">
        <v>7427921</v>
      </c>
    </row>
    <row r="68" spans="1:5" x14ac:dyDescent="0.25">
      <c r="A68" s="1" t="s">
        <v>85</v>
      </c>
      <c r="B68" s="2">
        <v>41133798</v>
      </c>
      <c r="C68" s="76">
        <v>28210372</v>
      </c>
      <c r="D68" s="76">
        <v>30309610</v>
      </c>
      <c r="E68" s="76">
        <v>29423238</v>
      </c>
    </row>
    <row r="69" spans="1:5" x14ac:dyDescent="0.25">
      <c r="A69" s="1" t="s">
        <v>86</v>
      </c>
      <c r="B69" s="2">
        <v>10785878</v>
      </c>
      <c r="C69" s="76">
        <v>9072593</v>
      </c>
      <c r="D69" s="76">
        <v>8963876</v>
      </c>
      <c r="E69" s="76">
        <v>7417369</v>
      </c>
    </row>
    <row r="70" spans="1:5" x14ac:dyDescent="0.25">
      <c r="A70" s="1" t="s">
        <v>87</v>
      </c>
      <c r="B70" s="2">
        <v>615998065</v>
      </c>
      <c r="C70" s="76">
        <v>617424322</v>
      </c>
      <c r="D70" s="76">
        <v>609016111</v>
      </c>
      <c r="E70" s="76">
        <v>628878601</v>
      </c>
    </row>
    <row r="71" spans="1:5" x14ac:dyDescent="0.25">
      <c r="A71" s="1" t="s">
        <v>88</v>
      </c>
      <c r="B71" s="2">
        <v>4439645</v>
      </c>
      <c r="C71" s="76">
        <v>4372126</v>
      </c>
      <c r="D71" s="76">
        <v>4051579</v>
      </c>
      <c r="E71" s="76">
        <v>12523244</v>
      </c>
    </row>
    <row r="72" spans="1:5" x14ac:dyDescent="0.25">
      <c r="A72" s="1" t="s">
        <v>89</v>
      </c>
      <c r="B72" s="2">
        <v>123735616</v>
      </c>
      <c r="C72" s="76">
        <v>124858886</v>
      </c>
      <c r="D72" s="76">
        <v>122830400</v>
      </c>
      <c r="E72" s="76">
        <v>87421641</v>
      </c>
    </row>
    <row r="73" spans="1:5" x14ac:dyDescent="0.25">
      <c r="A73" s="1" t="s">
        <v>90</v>
      </c>
      <c r="B73" s="2">
        <v>1743874</v>
      </c>
      <c r="C73" s="76">
        <v>2544277</v>
      </c>
      <c r="D73" s="76">
        <v>1937784</v>
      </c>
      <c r="E73" s="76">
        <v>1846293</v>
      </c>
    </row>
    <row r="74" spans="1:5" x14ac:dyDescent="0.25">
      <c r="A74" s="1" t="s">
        <v>91</v>
      </c>
      <c r="B74" s="2">
        <v>6493947</v>
      </c>
      <c r="C74" s="76">
        <v>6894807</v>
      </c>
      <c r="D74" s="76">
        <v>6468671</v>
      </c>
      <c r="E74" s="76">
        <v>6136378</v>
      </c>
    </row>
    <row r="75" spans="1:5" x14ac:dyDescent="0.25">
      <c r="A75" s="1" t="s">
        <v>92</v>
      </c>
      <c r="B75" s="2">
        <v>45569628</v>
      </c>
      <c r="C75" s="76">
        <v>57566483</v>
      </c>
      <c r="D75" s="76">
        <v>57280425</v>
      </c>
      <c r="E75" s="76">
        <v>57154876</v>
      </c>
    </row>
    <row r="76" spans="1:5" x14ac:dyDescent="0.25">
      <c r="A76" s="1" t="s">
        <v>93</v>
      </c>
      <c r="B76" s="2">
        <v>26499765</v>
      </c>
      <c r="C76" s="76">
        <v>24178271</v>
      </c>
      <c r="D76" s="76">
        <v>17608098</v>
      </c>
      <c r="E76" s="76">
        <v>33102296</v>
      </c>
    </row>
    <row r="77" spans="1:5" x14ac:dyDescent="0.25">
      <c r="A77" s="1" t="s">
        <v>94</v>
      </c>
      <c r="B77" s="2">
        <v>13602489</v>
      </c>
      <c r="C77" s="76">
        <v>13888678</v>
      </c>
      <c r="D77" s="76">
        <v>13024051</v>
      </c>
      <c r="E77" s="76">
        <v>15738874</v>
      </c>
    </row>
    <row r="78" spans="1:5" x14ac:dyDescent="0.25">
      <c r="A78" s="1" t="s">
        <v>95</v>
      </c>
      <c r="B78" s="2">
        <v>10999591</v>
      </c>
      <c r="C78" s="76">
        <v>13531438</v>
      </c>
      <c r="D78" s="76">
        <v>13373133</v>
      </c>
      <c r="E78" s="76">
        <v>13980226</v>
      </c>
    </row>
    <row r="79" spans="1:5" x14ac:dyDescent="0.25">
      <c r="A79" s="1" t="s">
        <v>96</v>
      </c>
      <c r="B79" s="2">
        <v>9151903</v>
      </c>
      <c r="C79" s="76">
        <v>4493120</v>
      </c>
      <c r="D79" s="76">
        <v>4801395</v>
      </c>
      <c r="E79" s="76">
        <v>2545031</v>
      </c>
    </row>
    <row r="80" spans="1:5" x14ac:dyDescent="0.25">
      <c r="A80" s="1" t="s">
        <v>97</v>
      </c>
      <c r="B80" s="2">
        <v>40940275</v>
      </c>
      <c r="C80" s="76">
        <v>34631775</v>
      </c>
      <c r="D80" s="76">
        <v>62648180</v>
      </c>
      <c r="E80" s="76">
        <v>61250393</v>
      </c>
    </row>
    <row r="81" spans="1:5" x14ac:dyDescent="0.25">
      <c r="A81" s="1" t="s">
        <v>98</v>
      </c>
      <c r="B81" s="2">
        <v>20303594</v>
      </c>
      <c r="C81" s="76">
        <v>19681529</v>
      </c>
      <c r="D81" s="76">
        <v>14896542</v>
      </c>
      <c r="E81" s="76">
        <v>14946277</v>
      </c>
    </row>
    <row r="82" spans="1:5" x14ac:dyDescent="0.25">
      <c r="A82" s="1" t="s">
        <v>99</v>
      </c>
      <c r="B82" s="2">
        <v>24087797</v>
      </c>
      <c r="C82" s="76">
        <v>25534219</v>
      </c>
      <c r="D82" s="76">
        <v>41904643</v>
      </c>
      <c r="E82" s="76">
        <v>34510025</v>
      </c>
    </row>
    <row r="83" spans="1:5" x14ac:dyDescent="0.25">
      <c r="A83" s="1" t="s">
        <v>100</v>
      </c>
      <c r="B83" s="2">
        <v>0</v>
      </c>
      <c r="C83" s="76">
        <v>0</v>
      </c>
      <c r="D83" s="76">
        <v>1362480</v>
      </c>
      <c r="E83" s="76">
        <v>0</v>
      </c>
    </row>
    <row r="84" spans="1:5" x14ac:dyDescent="0.25">
      <c r="A84" s="1" t="s">
        <v>101</v>
      </c>
      <c r="B84" s="2">
        <v>31778797</v>
      </c>
      <c r="C84" s="76">
        <v>33249270</v>
      </c>
      <c r="D84" s="76">
        <v>30553574</v>
      </c>
      <c r="E84" s="76">
        <v>32501615</v>
      </c>
    </row>
    <row r="85" spans="1:5" x14ac:dyDescent="0.25">
      <c r="A85" s="1" t="s">
        <v>102</v>
      </c>
      <c r="B85" s="2">
        <v>1037578</v>
      </c>
      <c r="C85" s="76">
        <v>8489717</v>
      </c>
      <c r="D85" s="76">
        <v>11810320</v>
      </c>
      <c r="E85" s="76">
        <v>17156706</v>
      </c>
    </row>
    <row r="86" spans="1:5" x14ac:dyDescent="0.25">
      <c r="A86" s="1" t="s">
        <v>103</v>
      </c>
      <c r="B86" s="2">
        <v>30902034</v>
      </c>
      <c r="C86" s="76">
        <v>27717132</v>
      </c>
      <c r="D86" s="76">
        <v>28517979</v>
      </c>
      <c r="E86" s="76">
        <v>37152902</v>
      </c>
    </row>
    <row r="87" spans="1:5" x14ac:dyDescent="0.25">
      <c r="A87" s="1" t="s">
        <v>104</v>
      </c>
      <c r="B87" s="2">
        <v>45937110</v>
      </c>
      <c r="C87" s="76">
        <v>45937112</v>
      </c>
      <c r="D87" s="76">
        <v>45785519</v>
      </c>
      <c r="E87" s="76">
        <v>45785519</v>
      </c>
    </row>
    <row r="88" spans="1:5" x14ac:dyDescent="0.25">
      <c r="A88" s="1" t="s">
        <v>105</v>
      </c>
      <c r="B88" s="2">
        <v>241860917</v>
      </c>
      <c r="C88" s="76">
        <v>229887886</v>
      </c>
      <c r="D88" s="76">
        <v>208277309</v>
      </c>
      <c r="E88" s="76">
        <v>205440236</v>
      </c>
    </row>
    <row r="89" spans="1:5" x14ac:dyDescent="0.25">
      <c r="A89" s="1" t="s">
        <v>106</v>
      </c>
      <c r="B89" s="2">
        <v>46092465</v>
      </c>
      <c r="C89" s="76">
        <v>42165448</v>
      </c>
      <c r="D89" s="76">
        <v>44225570</v>
      </c>
      <c r="E89" s="76">
        <v>44187429</v>
      </c>
    </row>
    <row r="90" spans="1:5" x14ac:dyDescent="0.25">
      <c r="A90" s="1" t="s">
        <v>107</v>
      </c>
      <c r="B90" s="2">
        <v>14475541</v>
      </c>
      <c r="C90" s="76">
        <v>14935900</v>
      </c>
      <c r="D90" s="76">
        <v>9475307</v>
      </c>
      <c r="E90" s="76">
        <v>48622285</v>
      </c>
    </row>
    <row r="91" spans="1:5" x14ac:dyDescent="0.25">
      <c r="A91" s="1" t="s">
        <v>108</v>
      </c>
      <c r="B91" s="2">
        <v>183349223</v>
      </c>
      <c r="C91" s="76">
        <v>66335250</v>
      </c>
      <c r="D91" s="76">
        <v>41455131</v>
      </c>
      <c r="E91" s="76">
        <v>18107892</v>
      </c>
    </row>
    <row r="92" spans="1:5" x14ac:dyDescent="0.25">
      <c r="A92" s="1" t="s">
        <v>109</v>
      </c>
      <c r="B92" s="2">
        <v>6205766</v>
      </c>
      <c r="C92" s="76">
        <v>6615784</v>
      </c>
      <c r="D92" s="76">
        <v>5011063</v>
      </c>
      <c r="E92" s="76">
        <v>5674161</v>
      </c>
    </row>
    <row r="93" spans="1:5" x14ac:dyDescent="0.25">
      <c r="A93" s="1" t="s">
        <v>110</v>
      </c>
      <c r="B93" s="2">
        <v>0</v>
      </c>
      <c r="C93" s="76">
        <v>0</v>
      </c>
      <c r="D93" s="76">
        <v>0</v>
      </c>
      <c r="E93" s="76">
        <v>428383</v>
      </c>
    </row>
    <row r="94" spans="1:5" x14ac:dyDescent="0.25">
      <c r="A94" s="1" t="s">
        <v>111</v>
      </c>
      <c r="B94" s="2">
        <v>5922991</v>
      </c>
      <c r="C94" s="76">
        <v>11734346</v>
      </c>
      <c r="D94" s="76">
        <v>2153188</v>
      </c>
      <c r="E94" s="76">
        <v>99101</v>
      </c>
    </row>
    <row r="95" spans="1:5" x14ac:dyDescent="0.25">
      <c r="A95" s="1" t="s">
        <v>112</v>
      </c>
      <c r="B95" s="2">
        <v>4797594</v>
      </c>
      <c r="C95" s="76">
        <v>2209805</v>
      </c>
      <c r="D95" s="76">
        <v>8056687</v>
      </c>
      <c r="E95" s="76">
        <v>9162277</v>
      </c>
    </row>
    <row r="96" spans="1:5" x14ac:dyDescent="0.25">
      <c r="A96" s="1" t="s">
        <v>113</v>
      </c>
      <c r="B96" s="2">
        <v>47642309</v>
      </c>
      <c r="C96" s="76">
        <v>47723450</v>
      </c>
      <c r="D96" s="76">
        <v>43398450</v>
      </c>
      <c r="E96" s="76">
        <v>50033272</v>
      </c>
    </row>
    <row r="97" spans="1:5" x14ac:dyDescent="0.25">
      <c r="A97" s="1" t="s">
        <v>114</v>
      </c>
      <c r="B97" s="2">
        <v>2000000</v>
      </c>
      <c r="C97" s="76">
        <v>4500000</v>
      </c>
      <c r="D97" s="76">
        <v>5000000</v>
      </c>
      <c r="E97" s="76">
        <v>5000000</v>
      </c>
    </row>
    <row r="98" spans="1:5" x14ac:dyDescent="0.25">
      <c r="A98" s="1" t="s">
        <v>115</v>
      </c>
      <c r="B98" s="2">
        <v>436723507</v>
      </c>
      <c r="C98" s="76">
        <v>410594013</v>
      </c>
      <c r="D98" s="76">
        <v>419032639</v>
      </c>
      <c r="E98" s="76">
        <v>486167978</v>
      </c>
    </row>
    <row r="99" spans="1:5" x14ac:dyDescent="0.25">
      <c r="A99" s="1" t="s">
        <v>116</v>
      </c>
      <c r="B99" s="2">
        <v>16241798</v>
      </c>
      <c r="C99" s="76">
        <v>10268607</v>
      </c>
      <c r="D99" s="76">
        <v>18047632</v>
      </c>
      <c r="E99" s="76">
        <v>16673658</v>
      </c>
    </row>
    <row r="100" spans="1:5" x14ac:dyDescent="0.25">
      <c r="A100" s="1" t="s">
        <v>117</v>
      </c>
      <c r="B100" s="2">
        <v>271957</v>
      </c>
      <c r="C100" s="76">
        <v>239205</v>
      </c>
      <c r="D100" s="76">
        <v>256756</v>
      </c>
      <c r="E100" s="76">
        <v>263657</v>
      </c>
    </row>
    <row r="101" spans="1:5" x14ac:dyDescent="0.25">
      <c r="A101" s="1" t="s">
        <v>118</v>
      </c>
      <c r="B101" s="2">
        <v>84593880</v>
      </c>
      <c r="C101" s="76">
        <v>85909133</v>
      </c>
      <c r="D101" s="76">
        <v>83902083</v>
      </c>
      <c r="E101" s="76">
        <v>90261764</v>
      </c>
    </row>
    <row r="102" spans="1:5" x14ac:dyDescent="0.25">
      <c r="A102" s="1" t="s">
        <v>119</v>
      </c>
      <c r="B102" s="2">
        <v>37292435</v>
      </c>
      <c r="C102" s="76">
        <v>29950004</v>
      </c>
      <c r="D102" s="76">
        <v>23727421</v>
      </c>
      <c r="E102" s="76">
        <v>22951496</v>
      </c>
    </row>
    <row r="103" spans="1:5" x14ac:dyDescent="0.25">
      <c r="A103" s="1" t="s">
        <v>120</v>
      </c>
      <c r="B103" s="2">
        <v>1483342</v>
      </c>
      <c r="C103" s="76">
        <v>1954911</v>
      </c>
      <c r="D103" s="76">
        <v>2821574</v>
      </c>
      <c r="E103" s="76">
        <v>2757008</v>
      </c>
    </row>
    <row r="104" spans="1:5" x14ac:dyDescent="0.25">
      <c r="A104" s="1" t="s">
        <v>121</v>
      </c>
      <c r="B104" s="2">
        <v>121582810</v>
      </c>
      <c r="C104" s="76">
        <v>118016565</v>
      </c>
      <c r="D104" s="76">
        <v>167130180</v>
      </c>
      <c r="E104" s="76">
        <v>138616805</v>
      </c>
    </row>
    <row r="105" spans="1:5" x14ac:dyDescent="0.25">
      <c r="A105" s="1" t="s">
        <v>122</v>
      </c>
      <c r="B105" s="2">
        <v>18616332</v>
      </c>
      <c r="C105" s="76">
        <v>8863911</v>
      </c>
      <c r="D105" s="76">
        <v>6423698</v>
      </c>
      <c r="E105" s="76">
        <v>9343063</v>
      </c>
    </row>
    <row r="106" spans="1:5" x14ac:dyDescent="0.25">
      <c r="A106" s="1" t="s">
        <v>123</v>
      </c>
      <c r="B106" s="2">
        <v>40806863</v>
      </c>
      <c r="C106" s="76">
        <v>17580091</v>
      </c>
      <c r="D106" s="76">
        <v>9208788</v>
      </c>
      <c r="E106" s="76">
        <v>6363821</v>
      </c>
    </row>
    <row r="107" spans="1:5" x14ac:dyDescent="0.25">
      <c r="A107" s="1" t="s">
        <v>124</v>
      </c>
      <c r="B107" s="2">
        <v>5515438</v>
      </c>
      <c r="C107" s="76">
        <v>5572473</v>
      </c>
      <c r="D107" s="76">
        <v>5902276</v>
      </c>
      <c r="E107" s="76">
        <v>6139920</v>
      </c>
    </row>
    <row r="108" spans="1:5" x14ac:dyDescent="0.25">
      <c r="A108" s="1" t="s">
        <v>63</v>
      </c>
      <c r="B108" s="2">
        <v>0</v>
      </c>
      <c r="C108" s="76">
        <v>0</v>
      </c>
      <c r="D108" s="76">
        <v>0</v>
      </c>
      <c r="E108" s="76">
        <v>0</v>
      </c>
    </row>
    <row r="109" spans="1:5" x14ac:dyDescent="0.25">
      <c r="A109" s="1" t="s">
        <v>125</v>
      </c>
      <c r="B109" s="2">
        <v>71486765</v>
      </c>
      <c r="C109" s="76">
        <v>71065403</v>
      </c>
      <c r="D109" s="76">
        <v>88887258</v>
      </c>
      <c r="E109" s="76">
        <v>62938986</v>
      </c>
    </row>
    <row r="110" spans="1:5" x14ac:dyDescent="0.25">
      <c r="A110" s="1" t="s">
        <v>126</v>
      </c>
      <c r="B110" s="2">
        <v>14905061</v>
      </c>
      <c r="C110" s="76">
        <v>17477736</v>
      </c>
      <c r="D110" s="76">
        <v>29265525</v>
      </c>
      <c r="E110" s="76">
        <v>20269122</v>
      </c>
    </row>
    <row r="111" spans="1:5" x14ac:dyDescent="0.25">
      <c r="A111" s="1" t="s">
        <v>127</v>
      </c>
      <c r="B111" s="2">
        <v>6815543</v>
      </c>
      <c r="C111" s="76">
        <v>5567680</v>
      </c>
      <c r="D111" s="76">
        <v>5548997</v>
      </c>
      <c r="E111" s="76">
        <v>4910274</v>
      </c>
    </row>
    <row r="112" spans="1:5" x14ac:dyDescent="0.25">
      <c r="A112" s="1" t="s">
        <v>128</v>
      </c>
      <c r="B112" s="2">
        <v>50069648</v>
      </c>
      <c r="C112" s="76">
        <v>60397169</v>
      </c>
      <c r="D112" s="76">
        <v>68030922</v>
      </c>
      <c r="E112" s="76">
        <v>58262373</v>
      </c>
    </row>
    <row r="113" spans="1:6" x14ac:dyDescent="0.25">
      <c r="A113" s="1" t="s">
        <v>129</v>
      </c>
      <c r="B113" s="2">
        <v>13766014</v>
      </c>
      <c r="C113" s="76">
        <v>21267704</v>
      </c>
      <c r="D113" s="76">
        <v>14102492</v>
      </c>
      <c r="E113" s="76">
        <v>14670663</v>
      </c>
    </row>
    <row r="114" spans="1:6" x14ac:dyDescent="0.25">
      <c r="A114" s="1" t="s">
        <v>130</v>
      </c>
      <c r="B114" s="2">
        <v>32856418</v>
      </c>
      <c r="C114" s="76">
        <v>26139153</v>
      </c>
      <c r="D114" s="76">
        <v>30566606</v>
      </c>
      <c r="E114" s="76">
        <v>23730457</v>
      </c>
    </row>
    <row r="115" spans="1:6" x14ac:dyDescent="0.25">
      <c r="A115" s="1" t="s">
        <v>131</v>
      </c>
      <c r="B115" s="2">
        <v>18560278</v>
      </c>
      <c r="C115" s="76">
        <v>17214905</v>
      </c>
      <c r="D115" s="76">
        <v>17498163</v>
      </c>
      <c r="E115" s="76">
        <v>23664369</v>
      </c>
    </row>
    <row r="116" spans="1:6" x14ac:dyDescent="0.25">
      <c r="A116" s="1" t="s">
        <v>132</v>
      </c>
      <c r="B116" s="2">
        <v>9494904</v>
      </c>
      <c r="C116" s="76">
        <v>3758853</v>
      </c>
      <c r="D116" s="76">
        <v>5465212</v>
      </c>
      <c r="E116" s="76">
        <v>1442205</v>
      </c>
    </row>
    <row r="117" spans="1:6" x14ac:dyDescent="0.25">
      <c r="A117" s="67" t="s">
        <v>133</v>
      </c>
      <c r="B117" s="2">
        <v>2660540874</v>
      </c>
      <c r="C117" s="76">
        <v>2467114633</v>
      </c>
      <c r="D117" s="76">
        <v>2522789214</v>
      </c>
      <c r="E117" s="76">
        <v>2550954853</v>
      </c>
    </row>
    <row r="118" spans="1:6" x14ac:dyDescent="0.25">
      <c r="A118" s="68"/>
    </row>
    <row r="120" spans="1:6" x14ac:dyDescent="0.25">
      <c r="A120" s="73"/>
    </row>
    <row r="121" spans="1:6" x14ac:dyDescent="0.25">
      <c r="A121" s="73"/>
    </row>
    <row r="122" spans="1:6" x14ac:dyDescent="0.25">
      <c r="A122" s="73"/>
    </row>
    <row r="123" spans="1:6" x14ac:dyDescent="0.25">
      <c r="A123" s="151" t="s">
        <v>152</v>
      </c>
      <c r="B123" s="148" t="s">
        <v>147</v>
      </c>
      <c r="C123" s="148" t="s">
        <v>148</v>
      </c>
      <c r="D123" s="148" t="s">
        <v>149</v>
      </c>
      <c r="E123" s="148" t="s">
        <v>150</v>
      </c>
    </row>
    <row r="124" spans="1:6" x14ac:dyDescent="0.25">
      <c r="A124" s="151"/>
      <c r="B124" s="148"/>
      <c r="C124" s="148"/>
      <c r="D124" s="148"/>
      <c r="E124" s="148"/>
    </row>
    <row r="125" spans="1:6" x14ac:dyDescent="0.25">
      <c r="A125" s="1" t="s">
        <v>83</v>
      </c>
      <c r="B125" s="2">
        <v>31049281</v>
      </c>
      <c r="C125" s="76">
        <v>38462586</v>
      </c>
      <c r="D125" s="76">
        <v>26482764</v>
      </c>
      <c r="E125" s="76">
        <v>23736507</v>
      </c>
      <c r="F125" s="36"/>
    </row>
    <row r="126" spans="1:6" x14ac:dyDescent="0.25">
      <c r="A126" s="1" t="s">
        <v>84</v>
      </c>
      <c r="B126" s="2">
        <v>0</v>
      </c>
      <c r="C126" s="76">
        <v>35858</v>
      </c>
      <c r="D126" s="76">
        <v>5384951</v>
      </c>
      <c r="E126" s="76">
        <v>7691633</v>
      </c>
      <c r="F126" s="36"/>
    </row>
    <row r="127" spans="1:6" x14ac:dyDescent="0.25">
      <c r="A127" s="1" t="s">
        <v>85</v>
      </c>
      <c r="B127" s="2">
        <v>27783341</v>
      </c>
      <c r="C127" s="76">
        <v>11834767</v>
      </c>
      <c r="D127" s="76">
        <v>0</v>
      </c>
      <c r="E127" s="76">
        <v>0</v>
      </c>
      <c r="F127" s="36"/>
    </row>
    <row r="128" spans="1:6" x14ac:dyDescent="0.25">
      <c r="A128" s="1" t="s">
        <v>86</v>
      </c>
      <c r="B128" s="2">
        <v>0</v>
      </c>
      <c r="C128" s="76">
        <v>0</v>
      </c>
      <c r="D128" s="76">
        <v>0</v>
      </c>
      <c r="E128" s="76">
        <v>333792</v>
      </c>
      <c r="F128" s="36"/>
    </row>
    <row r="129" spans="1:6" x14ac:dyDescent="0.25">
      <c r="A129" s="1" t="s">
        <v>87</v>
      </c>
      <c r="B129" s="2">
        <v>13406487</v>
      </c>
      <c r="C129" s="76">
        <v>16467491</v>
      </c>
      <c r="D129" s="76">
        <v>16902736</v>
      </c>
      <c r="E129" s="76">
        <v>19141599</v>
      </c>
      <c r="F129" s="36"/>
    </row>
    <row r="130" spans="1:6" x14ac:dyDescent="0.25">
      <c r="A130" s="1" t="s">
        <v>88</v>
      </c>
      <c r="B130" s="2">
        <v>18697811</v>
      </c>
      <c r="C130" s="76">
        <v>25934719</v>
      </c>
      <c r="D130" s="76">
        <v>35907794</v>
      </c>
      <c r="E130" s="76">
        <v>24337680</v>
      </c>
      <c r="F130" s="36"/>
    </row>
    <row r="131" spans="1:6" x14ac:dyDescent="0.25">
      <c r="A131" s="1" t="s">
        <v>89</v>
      </c>
      <c r="B131" s="2">
        <v>482907</v>
      </c>
      <c r="C131" s="76">
        <v>663071</v>
      </c>
      <c r="D131" s="76">
        <v>327141</v>
      </c>
      <c r="E131" s="76">
        <v>100000</v>
      </c>
      <c r="F131" s="36"/>
    </row>
    <row r="132" spans="1:6" x14ac:dyDescent="0.25">
      <c r="A132" s="1" t="s">
        <v>90</v>
      </c>
      <c r="B132" s="2">
        <v>716770</v>
      </c>
      <c r="C132" s="76">
        <v>2128304</v>
      </c>
      <c r="D132" s="76">
        <v>786554</v>
      </c>
      <c r="E132" s="76">
        <v>802208</v>
      </c>
      <c r="F132" s="36"/>
    </row>
    <row r="133" spans="1:6" x14ac:dyDescent="0.25">
      <c r="A133" s="1" t="s">
        <v>91</v>
      </c>
      <c r="B133" s="2">
        <v>55686179</v>
      </c>
      <c r="C133" s="76">
        <v>57693069</v>
      </c>
      <c r="D133" s="76">
        <v>51109684</v>
      </c>
      <c r="E133" s="76">
        <v>67558860</v>
      </c>
      <c r="F133" s="36"/>
    </row>
    <row r="134" spans="1:6" x14ac:dyDescent="0.25">
      <c r="A134" s="1" t="s">
        <v>92</v>
      </c>
      <c r="B134" s="2">
        <v>2168656</v>
      </c>
      <c r="C134" s="76">
        <v>0</v>
      </c>
      <c r="D134" s="76">
        <v>0</v>
      </c>
      <c r="E134" s="76">
        <v>0</v>
      </c>
      <c r="F134" s="36"/>
    </row>
    <row r="135" spans="1:6" x14ac:dyDescent="0.25">
      <c r="A135" s="1" t="s">
        <v>93</v>
      </c>
      <c r="B135" s="2">
        <v>49855783</v>
      </c>
      <c r="C135" s="76">
        <v>49883609</v>
      </c>
      <c r="D135" s="76">
        <v>39316529</v>
      </c>
      <c r="E135" s="76">
        <v>40413205</v>
      </c>
      <c r="F135" s="36"/>
    </row>
    <row r="136" spans="1:6" x14ac:dyDescent="0.25">
      <c r="A136" s="1" t="s">
        <v>94</v>
      </c>
      <c r="B136" s="2">
        <v>41572973</v>
      </c>
      <c r="C136" s="76">
        <v>32835488</v>
      </c>
      <c r="D136" s="76">
        <v>38475945</v>
      </c>
      <c r="E136" s="76">
        <v>53354119</v>
      </c>
      <c r="F136" s="36"/>
    </row>
    <row r="137" spans="1:6" x14ac:dyDescent="0.25">
      <c r="A137" s="1" t="s">
        <v>95</v>
      </c>
      <c r="B137" s="2">
        <v>94490</v>
      </c>
      <c r="C137" s="76">
        <v>70080</v>
      </c>
      <c r="D137" s="76">
        <v>50071</v>
      </c>
      <c r="E137" s="76">
        <v>40448</v>
      </c>
      <c r="F137" s="36"/>
    </row>
    <row r="138" spans="1:6" x14ac:dyDescent="0.25">
      <c r="A138" s="1" t="s">
        <v>96</v>
      </c>
      <c r="B138" s="2">
        <v>351139</v>
      </c>
      <c r="C138" s="76">
        <v>0</v>
      </c>
      <c r="D138" s="76">
        <v>0</v>
      </c>
      <c r="E138" s="76">
        <v>175569</v>
      </c>
      <c r="F138" s="36"/>
    </row>
    <row r="139" spans="1:6" x14ac:dyDescent="0.25">
      <c r="A139" s="1" t="s">
        <v>97</v>
      </c>
      <c r="B139" s="2">
        <v>62628893</v>
      </c>
      <c r="C139" s="76">
        <v>61471085</v>
      </c>
      <c r="D139" s="76">
        <v>68408269</v>
      </c>
      <c r="E139" s="76">
        <v>74592217</v>
      </c>
      <c r="F139" s="36"/>
    </row>
    <row r="140" spans="1:6" x14ac:dyDescent="0.25">
      <c r="A140" s="1" t="s">
        <v>98</v>
      </c>
      <c r="B140" s="2">
        <v>0</v>
      </c>
      <c r="C140" s="76">
        <v>0</v>
      </c>
      <c r="D140" s="76">
        <v>0</v>
      </c>
      <c r="E140" s="76">
        <v>0</v>
      </c>
      <c r="F140" s="36"/>
    </row>
    <row r="141" spans="1:6" x14ac:dyDescent="0.25">
      <c r="A141" s="1" t="s">
        <v>99</v>
      </c>
      <c r="B141" s="2">
        <v>0</v>
      </c>
      <c r="C141" s="76">
        <v>0</v>
      </c>
      <c r="D141" s="76">
        <v>0</v>
      </c>
      <c r="E141" s="76">
        <v>0</v>
      </c>
      <c r="F141" s="36"/>
    </row>
    <row r="142" spans="1:6" x14ac:dyDescent="0.25">
      <c r="A142" s="1" t="s">
        <v>100</v>
      </c>
      <c r="B142" s="2">
        <v>4958048</v>
      </c>
      <c r="C142" s="76">
        <v>4744389</v>
      </c>
      <c r="D142" s="76">
        <v>3533955</v>
      </c>
      <c r="E142" s="76">
        <v>4636349</v>
      </c>
      <c r="F142" s="36"/>
    </row>
    <row r="143" spans="1:6" x14ac:dyDescent="0.25">
      <c r="A143" s="1" t="s">
        <v>101</v>
      </c>
      <c r="B143" s="2">
        <v>2135096</v>
      </c>
      <c r="C143" s="76">
        <v>693358</v>
      </c>
      <c r="D143" s="76">
        <v>3148436</v>
      </c>
      <c r="E143" s="76">
        <v>2957040</v>
      </c>
      <c r="F143" s="36"/>
    </row>
    <row r="144" spans="1:6" x14ac:dyDescent="0.25">
      <c r="A144" s="1" t="s">
        <v>102</v>
      </c>
      <c r="B144" s="2">
        <v>3842662</v>
      </c>
      <c r="C144" s="76">
        <v>3404650</v>
      </c>
      <c r="D144" s="76">
        <v>4894218</v>
      </c>
      <c r="E144" s="76">
        <v>8632535</v>
      </c>
      <c r="F144" s="36"/>
    </row>
    <row r="145" spans="1:6" x14ac:dyDescent="0.25">
      <c r="A145" s="1" t="s">
        <v>103</v>
      </c>
      <c r="B145" s="2">
        <v>61639981</v>
      </c>
      <c r="C145" s="76">
        <v>35912405</v>
      </c>
      <c r="D145" s="76">
        <v>25961085</v>
      </c>
      <c r="E145" s="76">
        <v>30380158</v>
      </c>
      <c r="F145" s="36"/>
    </row>
    <row r="146" spans="1:6" x14ac:dyDescent="0.25">
      <c r="A146" s="1" t="s">
        <v>104</v>
      </c>
      <c r="B146" s="2">
        <v>111751006</v>
      </c>
      <c r="C146" s="76">
        <v>116178532</v>
      </c>
      <c r="D146" s="76">
        <v>112267682</v>
      </c>
      <c r="E146" s="76">
        <v>115583398</v>
      </c>
      <c r="F146" s="36"/>
    </row>
    <row r="147" spans="1:6" x14ac:dyDescent="0.25">
      <c r="A147" s="1" t="s">
        <v>105</v>
      </c>
      <c r="B147" s="2">
        <v>219574969</v>
      </c>
      <c r="C147" s="76">
        <v>223762524</v>
      </c>
      <c r="D147" s="76">
        <v>151068989</v>
      </c>
      <c r="E147" s="76">
        <v>262035850</v>
      </c>
      <c r="F147" s="36"/>
    </row>
    <row r="148" spans="1:6" x14ac:dyDescent="0.25">
      <c r="A148" s="1" t="s">
        <v>106</v>
      </c>
      <c r="B148" s="2">
        <v>183038</v>
      </c>
      <c r="C148" s="76">
        <v>136241</v>
      </c>
      <c r="D148" s="76">
        <v>212167</v>
      </c>
      <c r="E148" s="76">
        <v>146704</v>
      </c>
      <c r="F148" s="36"/>
    </row>
    <row r="149" spans="1:6" x14ac:dyDescent="0.25">
      <c r="A149" s="1" t="s">
        <v>107</v>
      </c>
      <c r="B149" s="2">
        <v>0</v>
      </c>
      <c r="C149" s="76">
        <v>0</v>
      </c>
      <c r="D149" s="76">
        <v>0</v>
      </c>
      <c r="E149" s="76">
        <v>0</v>
      </c>
      <c r="F149" s="36"/>
    </row>
    <row r="150" spans="1:6" x14ac:dyDescent="0.25">
      <c r="A150" s="1" t="s">
        <v>108</v>
      </c>
      <c r="B150" s="2">
        <v>81605349</v>
      </c>
      <c r="C150" s="76">
        <v>77357386</v>
      </c>
      <c r="D150" s="76">
        <v>72867567</v>
      </c>
      <c r="E150" s="76">
        <v>85829126</v>
      </c>
      <c r="F150" s="36"/>
    </row>
    <row r="151" spans="1:6" x14ac:dyDescent="0.25">
      <c r="A151" s="1" t="s">
        <v>109</v>
      </c>
      <c r="B151" s="2">
        <v>394787</v>
      </c>
      <c r="C151" s="76">
        <v>531359</v>
      </c>
      <c r="D151" s="76">
        <v>540206</v>
      </c>
      <c r="E151" s="76">
        <v>428106</v>
      </c>
      <c r="F151" s="36"/>
    </row>
    <row r="152" spans="1:6" x14ac:dyDescent="0.25">
      <c r="A152" s="1" t="s">
        <v>110</v>
      </c>
      <c r="B152" s="2">
        <v>238421</v>
      </c>
      <c r="C152" s="76">
        <v>218892</v>
      </c>
      <c r="D152" s="76">
        <v>290065</v>
      </c>
      <c r="E152" s="76">
        <v>458540</v>
      </c>
      <c r="F152" s="36"/>
    </row>
    <row r="153" spans="1:6" x14ac:dyDescent="0.25">
      <c r="A153" s="1" t="s">
        <v>111</v>
      </c>
      <c r="B153" s="2">
        <v>24584116</v>
      </c>
      <c r="C153" s="76">
        <v>0</v>
      </c>
      <c r="D153" s="76">
        <v>3443561</v>
      </c>
      <c r="E153" s="76">
        <v>2901219</v>
      </c>
      <c r="F153" s="36"/>
    </row>
    <row r="154" spans="1:6" x14ac:dyDescent="0.25">
      <c r="A154" s="1" t="s">
        <v>112</v>
      </c>
      <c r="B154" s="2">
        <v>7173711</v>
      </c>
      <c r="C154" s="76">
        <v>7203728</v>
      </c>
      <c r="D154" s="76">
        <v>9198297</v>
      </c>
      <c r="E154" s="76">
        <v>12972643</v>
      </c>
      <c r="F154" s="36"/>
    </row>
    <row r="155" spans="1:6" x14ac:dyDescent="0.25">
      <c r="A155" s="1" t="s">
        <v>113</v>
      </c>
      <c r="B155" s="2">
        <v>12369947</v>
      </c>
      <c r="C155" s="76">
        <v>12545584</v>
      </c>
      <c r="D155" s="76">
        <v>13212419</v>
      </c>
      <c r="E155" s="76">
        <v>17100551</v>
      </c>
      <c r="F155" s="36"/>
    </row>
    <row r="156" spans="1:6" x14ac:dyDescent="0.25">
      <c r="A156" s="1" t="s">
        <v>114</v>
      </c>
      <c r="B156" s="2">
        <v>75006203</v>
      </c>
      <c r="C156" s="76">
        <v>71926715</v>
      </c>
      <c r="D156" s="76">
        <v>78668125</v>
      </c>
      <c r="E156" s="76">
        <v>12387144</v>
      </c>
      <c r="F156" s="36"/>
    </row>
    <row r="157" spans="1:6" x14ac:dyDescent="0.25">
      <c r="A157" s="1" t="s">
        <v>115</v>
      </c>
      <c r="B157" s="2">
        <v>300005769</v>
      </c>
      <c r="C157" s="76">
        <v>49166828</v>
      </c>
      <c r="D157" s="76">
        <v>51234011</v>
      </c>
      <c r="E157" s="76">
        <v>62333144</v>
      </c>
      <c r="F157" s="36"/>
    </row>
    <row r="158" spans="1:6" x14ac:dyDescent="0.25">
      <c r="A158" s="1" t="s">
        <v>116</v>
      </c>
      <c r="B158" s="2">
        <v>4467704</v>
      </c>
      <c r="C158" s="76">
        <v>4107963</v>
      </c>
      <c r="D158" s="76">
        <v>4827745</v>
      </c>
      <c r="E158" s="76">
        <v>5344713</v>
      </c>
      <c r="F158" s="36"/>
    </row>
    <row r="159" spans="1:6" x14ac:dyDescent="0.25">
      <c r="A159" s="1" t="s">
        <v>117</v>
      </c>
      <c r="B159" s="2">
        <v>0</v>
      </c>
      <c r="C159" s="76">
        <v>0</v>
      </c>
      <c r="D159" s="76">
        <v>0</v>
      </c>
      <c r="E159" s="76">
        <v>0</v>
      </c>
      <c r="F159" s="36"/>
    </row>
    <row r="160" spans="1:6" x14ac:dyDescent="0.25">
      <c r="A160" s="1" t="s">
        <v>118</v>
      </c>
      <c r="B160" s="2">
        <v>72730265</v>
      </c>
      <c r="C160" s="76">
        <v>103144752</v>
      </c>
      <c r="D160" s="76">
        <v>96481978</v>
      </c>
      <c r="E160" s="76">
        <v>101636676</v>
      </c>
      <c r="F160" s="36"/>
    </row>
    <row r="161" spans="1:6" x14ac:dyDescent="0.25">
      <c r="A161" s="1" t="s">
        <v>119</v>
      </c>
      <c r="B161" s="2">
        <v>2196807</v>
      </c>
      <c r="C161" s="76">
        <v>852247</v>
      </c>
      <c r="D161" s="76">
        <v>1179377</v>
      </c>
      <c r="E161" s="76">
        <v>1364194</v>
      </c>
      <c r="F161" s="36"/>
    </row>
    <row r="162" spans="1:6" x14ac:dyDescent="0.25">
      <c r="A162" s="1" t="s">
        <v>120</v>
      </c>
      <c r="B162" s="2">
        <v>29342535</v>
      </c>
      <c r="C162" s="76">
        <v>27215516</v>
      </c>
      <c r="D162" s="76">
        <v>29308375</v>
      </c>
      <c r="E162" s="76">
        <v>29298535</v>
      </c>
      <c r="F162" s="36"/>
    </row>
    <row r="163" spans="1:6" x14ac:dyDescent="0.25">
      <c r="A163" s="1" t="s">
        <v>121</v>
      </c>
      <c r="B163" s="2">
        <v>53611590</v>
      </c>
      <c r="C163" s="76">
        <v>57231178</v>
      </c>
      <c r="D163" s="76">
        <v>12188134</v>
      </c>
      <c r="E163" s="76">
        <v>11060150</v>
      </c>
      <c r="F163" s="36"/>
    </row>
    <row r="164" spans="1:6" x14ac:dyDescent="0.25">
      <c r="A164" s="1" t="s">
        <v>122</v>
      </c>
      <c r="B164" s="2">
        <v>68879721</v>
      </c>
      <c r="C164" s="76">
        <v>32819541</v>
      </c>
      <c r="D164" s="76">
        <v>26691967</v>
      </c>
      <c r="E164" s="76">
        <v>24854811</v>
      </c>
      <c r="F164" s="36"/>
    </row>
    <row r="165" spans="1:6" x14ac:dyDescent="0.25">
      <c r="A165" s="1" t="s">
        <v>123</v>
      </c>
      <c r="B165" s="2">
        <v>49273465</v>
      </c>
      <c r="C165" s="76">
        <v>28405379</v>
      </c>
      <c r="D165" s="76">
        <v>17537078</v>
      </c>
      <c r="E165" s="76">
        <v>4</v>
      </c>
      <c r="F165" s="36"/>
    </row>
    <row r="166" spans="1:6" x14ac:dyDescent="0.25">
      <c r="A166" s="1" t="s">
        <v>124</v>
      </c>
      <c r="B166" s="2">
        <v>0</v>
      </c>
      <c r="C166" s="76">
        <v>0</v>
      </c>
      <c r="D166" s="76">
        <v>0</v>
      </c>
      <c r="E166" s="76">
        <v>0</v>
      </c>
      <c r="F166" s="36"/>
    </row>
    <row r="167" spans="1:6" x14ac:dyDescent="0.25">
      <c r="A167" s="1" t="s">
        <v>63</v>
      </c>
      <c r="B167" s="2">
        <v>9498702</v>
      </c>
      <c r="C167" s="76">
        <v>0</v>
      </c>
      <c r="D167" s="76">
        <v>0</v>
      </c>
      <c r="E167" s="76">
        <v>0</v>
      </c>
      <c r="F167" s="36"/>
    </row>
    <row r="168" spans="1:6" x14ac:dyDescent="0.25">
      <c r="A168" s="1" t="s">
        <v>125</v>
      </c>
      <c r="B168" s="2">
        <v>18826</v>
      </c>
      <c r="C168" s="76">
        <v>80560</v>
      </c>
      <c r="D168" s="76">
        <v>96106</v>
      </c>
      <c r="E168" s="76">
        <v>89122</v>
      </c>
      <c r="F168" s="36"/>
    </row>
    <row r="169" spans="1:6" x14ac:dyDescent="0.25">
      <c r="A169" s="1" t="s">
        <v>126</v>
      </c>
      <c r="B169" s="2">
        <v>3789563</v>
      </c>
      <c r="C169" s="76">
        <v>5308771</v>
      </c>
      <c r="D169" s="76">
        <v>58801</v>
      </c>
      <c r="E169" s="76">
        <v>221591</v>
      </c>
      <c r="F169" s="36"/>
    </row>
    <row r="170" spans="1:6" x14ac:dyDescent="0.25">
      <c r="A170" s="1" t="s">
        <v>127</v>
      </c>
      <c r="B170" s="2">
        <v>2961068</v>
      </c>
      <c r="C170" s="76">
        <v>2958018</v>
      </c>
      <c r="D170" s="76">
        <v>2607029</v>
      </c>
      <c r="E170" s="76">
        <v>3701630</v>
      </c>
      <c r="F170" s="36"/>
    </row>
    <row r="171" spans="1:6" x14ac:dyDescent="0.25">
      <c r="A171" s="1" t="s">
        <v>128</v>
      </c>
      <c r="B171" s="2">
        <v>24462696</v>
      </c>
      <c r="C171" s="76">
        <v>21669988</v>
      </c>
      <c r="D171" s="76">
        <v>15403177</v>
      </c>
      <c r="E171" s="76">
        <v>12521617</v>
      </c>
      <c r="F171" s="36"/>
    </row>
    <row r="172" spans="1:6" x14ac:dyDescent="0.25">
      <c r="A172" s="1" t="s">
        <v>129</v>
      </c>
      <c r="B172" s="2">
        <v>382625428</v>
      </c>
      <c r="C172" s="76">
        <v>340592391</v>
      </c>
      <c r="D172" s="76">
        <v>354200559</v>
      </c>
      <c r="E172" s="76">
        <v>414439109</v>
      </c>
      <c r="F172" s="36"/>
    </row>
    <row r="173" spans="1:6" x14ac:dyDescent="0.25">
      <c r="A173" s="1" t="s">
        <v>130</v>
      </c>
      <c r="B173" s="2">
        <v>1948404</v>
      </c>
      <c r="C173" s="76">
        <v>0</v>
      </c>
      <c r="D173" s="76">
        <v>0</v>
      </c>
      <c r="E173" s="76">
        <v>0</v>
      </c>
      <c r="F173" s="36"/>
    </row>
    <row r="174" spans="1:6" x14ac:dyDescent="0.25">
      <c r="A174" s="1" t="s">
        <v>131</v>
      </c>
      <c r="B174" s="2">
        <v>123901174</v>
      </c>
      <c r="C174" s="76">
        <v>122512572</v>
      </c>
      <c r="D174" s="76">
        <v>122867227</v>
      </c>
      <c r="E174" s="76">
        <v>122602689</v>
      </c>
      <c r="F174" s="36"/>
    </row>
    <row r="175" spans="1:6" x14ac:dyDescent="0.25">
      <c r="A175" s="1" t="s">
        <v>132</v>
      </c>
      <c r="B175" s="2">
        <v>6028064</v>
      </c>
      <c r="C175" s="76">
        <v>1814241</v>
      </c>
      <c r="D175" s="76">
        <v>1631580</v>
      </c>
      <c r="E175" s="76">
        <v>1977970</v>
      </c>
      <c r="F175" s="36"/>
    </row>
    <row r="176" spans="1:6" x14ac:dyDescent="0.25">
      <c r="A176" s="67" t="s">
        <v>133</v>
      </c>
      <c r="B176" s="2">
        <v>2045693825</v>
      </c>
      <c r="C176" s="76">
        <v>1649975835</v>
      </c>
      <c r="D176" s="76">
        <v>1498772354</v>
      </c>
      <c r="E176" s="76">
        <v>1660173155</v>
      </c>
    </row>
    <row r="182" spans="1:6"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0.28340138879721749</v>
      </c>
      <c r="C184" s="79">
        <v>0.33451670083342666</v>
      </c>
      <c r="D184" s="79">
        <v>0.25981599391778543</v>
      </c>
      <c r="E184" s="79">
        <v>0.28130920875625692</v>
      </c>
      <c r="F184" s="70">
        <f t="shared" ref="F184:F215" si="53">RANK(E184,E$184:E$234,0)</f>
        <v>7</v>
      </c>
    </row>
    <row r="185" spans="1:6" x14ac:dyDescent="0.25">
      <c r="A185" s="1" t="s">
        <v>84</v>
      </c>
      <c r="B185" s="79">
        <v>5.5527465267280481E-2</v>
      </c>
      <c r="C185" s="79">
        <v>5.4596465182506868E-2</v>
      </c>
      <c r="D185" s="79">
        <v>0.1137132801587132</v>
      </c>
      <c r="E185" s="79">
        <v>0.16295102755778232</v>
      </c>
      <c r="F185" s="70">
        <f t="shared" si="53"/>
        <v>22</v>
      </c>
    </row>
    <row r="186" spans="1:6" x14ac:dyDescent="0.25">
      <c r="A186" s="1" t="s">
        <v>85</v>
      </c>
      <c r="B186" s="79">
        <v>0.14570974703150052</v>
      </c>
      <c r="C186" s="79">
        <v>0.10451333905158117</v>
      </c>
      <c r="D186" s="79">
        <v>8.4209986735575643E-2</v>
      </c>
      <c r="E186" s="79">
        <v>8.8035040313561741E-2</v>
      </c>
      <c r="F186" s="70">
        <f t="shared" si="53"/>
        <v>35</v>
      </c>
    </row>
    <row r="187" spans="1:6" x14ac:dyDescent="0.25">
      <c r="A187" s="1" t="s">
        <v>86</v>
      </c>
      <c r="B187" s="79">
        <v>7.4739901197112407E-2</v>
      </c>
      <c r="C187" s="79">
        <v>5.9093429391917876E-2</v>
      </c>
      <c r="D187" s="79">
        <v>5.5551691892817466E-2</v>
      </c>
      <c r="E187" s="79">
        <v>4.6927086750803676E-2</v>
      </c>
      <c r="F187" s="70">
        <f t="shared" si="53"/>
        <v>42</v>
      </c>
    </row>
    <row r="188" spans="1:6" x14ac:dyDescent="0.25">
      <c r="A188" s="1" t="s">
        <v>87</v>
      </c>
      <c r="B188" s="79">
        <v>9.4814259110797411E-2</v>
      </c>
      <c r="C188" s="79">
        <v>9.9341858411028258E-2</v>
      </c>
      <c r="D188" s="79">
        <v>9.488036693458464E-2</v>
      </c>
      <c r="E188" s="79">
        <v>9.827651449025808E-2</v>
      </c>
      <c r="F188" s="70">
        <f t="shared" si="53"/>
        <v>32</v>
      </c>
    </row>
    <row r="189" spans="1:6" x14ac:dyDescent="0.25">
      <c r="A189" s="1" t="s">
        <v>88</v>
      </c>
      <c r="B189" s="79">
        <v>7.6709446875779824E-2</v>
      </c>
      <c r="C189" s="79">
        <v>7.9820683380741997E-2</v>
      </c>
      <c r="D189" s="79">
        <v>9.7463063004912504E-2</v>
      </c>
      <c r="E189" s="79">
        <v>9.670874315926431E-2</v>
      </c>
      <c r="F189" s="70">
        <f t="shared" si="53"/>
        <v>33</v>
      </c>
    </row>
    <row r="190" spans="1:6" x14ac:dyDescent="0.25">
      <c r="A190" s="1" t="s">
        <v>89</v>
      </c>
      <c r="B190" s="79">
        <v>0.24615883124727658</v>
      </c>
      <c r="C190" s="79">
        <v>0.26782664735613732</v>
      </c>
      <c r="D190" s="79">
        <v>0.25329627381566222</v>
      </c>
      <c r="E190" s="79">
        <v>0.17561873542273437</v>
      </c>
      <c r="F190" s="70">
        <f t="shared" si="53"/>
        <v>18</v>
      </c>
    </row>
    <row r="191" spans="1:6" x14ac:dyDescent="0.25">
      <c r="A191" s="1" t="s">
        <v>90</v>
      </c>
      <c r="B191" s="79">
        <v>2.4891046717269938E-2</v>
      </c>
      <c r="C191" s="79">
        <v>4.0084706502765077E-2</v>
      </c>
      <c r="D191" s="79">
        <v>2.3773718060953138E-2</v>
      </c>
      <c r="E191" s="79">
        <v>2.2725463996782175E-2</v>
      </c>
      <c r="F191" s="70">
        <f t="shared" si="53"/>
        <v>46</v>
      </c>
    </row>
    <row r="192" spans="1:6" x14ac:dyDescent="0.25">
      <c r="A192" s="1" t="s">
        <v>91</v>
      </c>
      <c r="B192" s="79">
        <v>0.23297743323631717</v>
      </c>
      <c r="C192" s="79">
        <v>0.21315431082633277</v>
      </c>
      <c r="D192" s="79">
        <v>0.18168760758210295</v>
      </c>
      <c r="E192" s="79">
        <v>0.25442095503576828</v>
      </c>
      <c r="F192" s="70">
        <f t="shared" si="53"/>
        <v>9</v>
      </c>
    </row>
    <row r="193" spans="1:6" x14ac:dyDescent="0.25">
      <c r="A193" s="1" t="s">
        <v>92</v>
      </c>
      <c r="B193" s="79">
        <v>5.0325832897541709E-2</v>
      </c>
      <c r="C193" s="79">
        <v>5.9824626958659165E-2</v>
      </c>
      <c r="D193" s="79">
        <v>6.1284736792091607E-2</v>
      </c>
      <c r="E193" s="79">
        <v>6.070221279274355E-2</v>
      </c>
      <c r="F193" s="70">
        <f t="shared" si="53"/>
        <v>40</v>
      </c>
    </row>
    <row r="194" spans="1:6" x14ac:dyDescent="0.25">
      <c r="A194" s="1" t="s">
        <v>93</v>
      </c>
      <c r="B194" s="79">
        <v>0.14156724076685587</v>
      </c>
      <c r="C194" s="79">
        <v>0.14946491797582195</v>
      </c>
      <c r="D194" s="79">
        <v>0.11640455563036033</v>
      </c>
      <c r="E194" s="79">
        <v>0.14998688993146267</v>
      </c>
      <c r="F194" s="70">
        <f t="shared" si="53"/>
        <v>24</v>
      </c>
    </row>
    <row r="195" spans="1:6" x14ac:dyDescent="0.25">
      <c r="A195" s="1" t="s">
        <v>94</v>
      </c>
      <c r="B195" s="79">
        <v>0.20174109350969291</v>
      </c>
      <c r="C195" s="79">
        <v>0.2165776844438379</v>
      </c>
      <c r="D195" s="79">
        <v>0.25499881519618967</v>
      </c>
      <c r="E195" s="79">
        <v>0.34771105322787288</v>
      </c>
      <c r="F195" s="70">
        <f t="shared" si="53"/>
        <v>3</v>
      </c>
    </row>
    <row r="196" spans="1:6" x14ac:dyDescent="0.25">
      <c r="A196" s="1" t="s">
        <v>95</v>
      </c>
      <c r="B196" s="79">
        <v>0.25644779813641899</v>
      </c>
      <c r="C196" s="79">
        <v>0.28346401719634273</v>
      </c>
      <c r="D196" s="79">
        <v>0.27266728436185783</v>
      </c>
      <c r="E196" s="79">
        <v>0.28297907583355586</v>
      </c>
      <c r="F196" s="70">
        <f t="shared" si="53"/>
        <v>6</v>
      </c>
    </row>
    <row r="197" spans="1:6" x14ac:dyDescent="0.25">
      <c r="A197" s="1" t="s">
        <v>96</v>
      </c>
      <c r="B197" s="79">
        <v>6.9122243479866992E-3</v>
      </c>
      <c r="C197" s="79">
        <v>4.0565636754415586E-3</v>
      </c>
      <c r="D197" s="79">
        <v>4.5049651825614786E-3</v>
      </c>
      <c r="E197" s="79">
        <v>2.378980995835691E-3</v>
      </c>
      <c r="F197" s="70">
        <f t="shared" si="53"/>
        <v>50</v>
      </c>
    </row>
    <row r="198" spans="1:6" x14ac:dyDescent="0.25">
      <c r="A198" s="1" t="s">
        <v>97</v>
      </c>
      <c r="B198" s="79">
        <v>0.35079751188168035</v>
      </c>
      <c r="C198" s="79">
        <v>0.31811385876400028</v>
      </c>
      <c r="D198" s="79">
        <v>0.25634827939716676</v>
      </c>
      <c r="E198" s="79">
        <v>0.32743203783173108</v>
      </c>
      <c r="F198" s="70">
        <f t="shared" si="53"/>
        <v>5</v>
      </c>
    </row>
    <row r="199" spans="1:6" x14ac:dyDescent="0.25">
      <c r="A199" s="1" t="s">
        <v>98</v>
      </c>
      <c r="B199" s="79">
        <v>9.2800530809174234E-2</v>
      </c>
      <c r="C199" s="79">
        <v>9.2195284272145225E-2</v>
      </c>
      <c r="D199" s="79">
        <v>6.5697022539419919E-2</v>
      </c>
      <c r="E199" s="79">
        <v>7.066605651460646E-2</v>
      </c>
      <c r="F199" s="70">
        <f t="shared" si="53"/>
        <v>38</v>
      </c>
    </row>
    <row r="200" spans="1:6" x14ac:dyDescent="0.25">
      <c r="A200" s="1" t="s">
        <v>99</v>
      </c>
      <c r="B200" s="79">
        <v>0.1483123615928702</v>
      </c>
      <c r="C200" s="79">
        <v>0.16519583318013892</v>
      </c>
      <c r="D200" s="79">
        <v>0.24210341959304291</v>
      </c>
      <c r="E200" s="79">
        <v>0.20854446985215103</v>
      </c>
      <c r="F200" s="70">
        <f t="shared" si="53"/>
        <v>14</v>
      </c>
    </row>
    <row r="201" spans="1:6" x14ac:dyDescent="0.25">
      <c r="A201" s="1" t="s">
        <v>100</v>
      </c>
      <c r="B201" s="79">
        <v>1.9508983778413425E-2</v>
      </c>
      <c r="C201" s="79">
        <v>2.0472397481537161E-2</v>
      </c>
      <c r="D201" s="79">
        <v>1.8200178670773406E-2</v>
      </c>
      <c r="E201" s="79">
        <v>1.7726469620079732E-2</v>
      </c>
      <c r="F201" s="70">
        <f t="shared" si="53"/>
        <v>47</v>
      </c>
    </row>
    <row r="202" spans="1:6" x14ac:dyDescent="0.25">
      <c r="A202" s="1" t="s">
        <v>101</v>
      </c>
      <c r="B202" s="79">
        <v>0.14754181633180297</v>
      </c>
      <c r="C202" s="79">
        <v>0.1460920767553105</v>
      </c>
      <c r="D202" s="79">
        <v>0.15901333101939485</v>
      </c>
      <c r="E202" s="79">
        <v>0.157233727773786</v>
      </c>
      <c r="F202" s="70">
        <f t="shared" si="53"/>
        <v>23</v>
      </c>
    </row>
    <row r="203" spans="1:6" x14ac:dyDescent="0.25">
      <c r="A203" s="1" t="s">
        <v>102</v>
      </c>
      <c r="B203" s="79">
        <v>5.7265755211214936E-2</v>
      </c>
      <c r="C203" s="79">
        <v>0.13446717066219907</v>
      </c>
      <c r="D203" s="79">
        <v>0.18161051220505864</v>
      </c>
      <c r="E203" s="79">
        <v>0.22034922526640441</v>
      </c>
      <c r="F203" s="70">
        <f t="shared" si="53"/>
        <v>13</v>
      </c>
    </row>
    <row r="204" spans="1:6" x14ac:dyDescent="0.25">
      <c r="A204" s="1" t="s">
        <v>103</v>
      </c>
      <c r="B204" s="79">
        <v>0.15378083094784364</v>
      </c>
      <c r="C204" s="79">
        <v>0.11389875769525915</v>
      </c>
      <c r="D204" s="79">
        <v>0.10952557936956021</v>
      </c>
      <c r="E204" s="79">
        <v>0.13497253841016377</v>
      </c>
      <c r="F204" s="70">
        <f t="shared" si="53"/>
        <v>27</v>
      </c>
    </row>
    <row r="205" spans="1:6" x14ac:dyDescent="0.25">
      <c r="A205" s="1" t="s">
        <v>104</v>
      </c>
      <c r="B205" s="79">
        <v>0.14178443853164471</v>
      </c>
      <c r="C205" s="79">
        <v>0.14969962519929955</v>
      </c>
      <c r="D205" s="79">
        <v>0.14391107597026476</v>
      </c>
      <c r="E205" s="79">
        <v>0.14732596135093975</v>
      </c>
      <c r="F205" s="70">
        <f t="shared" si="53"/>
        <v>25</v>
      </c>
    </row>
    <row r="206" spans="1:6" x14ac:dyDescent="0.25">
      <c r="A206" s="1" t="s">
        <v>105</v>
      </c>
      <c r="B206" s="79">
        <v>0.33560462391422458</v>
      </c>
      <c r="C206" s="79">
        <v>0.33595508997591222</v>
      </c>
      <c r="D206" s="79">
        <v>0.28764597380088036</v>
      </c>
      <c r="E206" s="79">
        <v>0.33306550053588779</v>
      </c>
      <c r="F206" s="70">
        <f t="shared" si="53"/>
        <v>4</v>
      </c>
    </row>
    <row r="207" spans="1:6" x14ac:dyDescent="0.25">
      <c r="A207" s="1" t="s">
        <v>106</v>
      </c>
      <c r="B207" s="79">
        <v>8.477706681333963E-2</v>
      </c>
      <c r="C207" s="79">
        <v>7.2711407522235538E-2</v>
      </c>
      <c r="D207" s="79">
        <v>7.5456594780281661E-2</v>
      </c>
      <c r="E207" s="79">
        <v>7.8722523752657744E-2</v>
      </c>
      <c r="F207" s="70">
        <f t="shared" si="53"/>
        <v>36</v>
      </c>
    </row>
    <row r="208" spans="1:6" x14ac:dyDescent="0.25">
      <c r="A208" s="1" t="s">
        <v>107</v>
      </c>
      <c r="B208" s="79">
        <v>0.15419283488468075</v>
      </c>
      <c r="C208" s="79">
        <v>0.1530327814683192</v>
      </c>
      <c r="D208" s="79">
        <v>7.904573738503233E-2</v>
      </c>
      <c r="E208" s="79">
        <v>0.36070775755936746</v>
      </c>
      <c r="F208" s="70">
        <f t="shared" si="53"/>
        <v>2</v>
      </c>
    </row>
    <row r="209" spans="1:6" x14ac:dyDescent="0.25">
      <c r="A209" s="1" t="s">
        <v>108</v>
      </c>
      <c r="B209" s="79">
        <v>0.63106883297326744</v>
      </c>
      <c r="C209" s="79">
        <v>0.38122353716740587</v>
      </c>
      <c r="D209" s="79">
        <v>0.32073093708407679</v>
      </c>
      <c r="E209" s="79">
        <v>0.25016996292138416</v>
      </c>
      <c r="F209" s="70">
        <f t="shared" si="53"/>
        <v>12</v>
      </c>
    </row>
    <row r="210" spans="1:6" x14ac:dyDescent="0.25">
      <c r="A210" s="1" t="s">
        <v>109</v>
      </c>
      <c r="B210" s="79">
        <v>0.12517835235432884</v>
      </c>
      <c r="C210" s="79">
        <v>0.1243693692533609</v>
      </c>
      <c r="D210" s="79">
        <v>8.4885459573083674E-2</v>
      </c>
      <c r="E210" s="79">
        <v>0.10269726208827007</v>
      </c>
      <c r="F210" s="70">
        <f t="shared" si="53"/>
        <v>30</v>
      </c>
    </row>
    <row r="211" spans="1:6" x14ac:dyDescent="0.25">
      <c r="A211" s="1" t="s">
        <v>110</v>
      </c>
      <c r="B211" s="79">
        <v>2.1873207706309206E-3</v>
      </c>
      <c r="C211" s="79">
        <v>1.9858059130824805E-3</v>
      </c>
      <c r="D211" s="79">
        <v>2.7774638138304397E-3</v>
      </c>
      <c r="E211" s="79">
        <v>8.5155078123413559E-3</v>
      </c>
      <c r="F211" s="70">
        <f t="shared" si="53"/>
        <v>48</v>
      </c>
    </row>
    <row r="212" spans="1:6" x14ac:dyDescent="0.25">
      <c r="A212" s="1" t="s">
        <v>111</v>
      </c>
      <c r="B212" s="79">
        <v>0.33595820754904815</v>
      </c>
      <c r="C212" s="79">
        <v>0.10602678542183903</v>
      </c>
      <c r="D212" s="79">
        <v>5.466530717122127E-2</v>
      </c>
      <c r="E212" s="79">
        <v>2.9091254904965419E-2</v>
      </c>
      <c r="F212" s="70">
        <f t="shared" si="53"/>
        <v>45</v>
      </c>
    </row>
    <row r="213" spans="1:6" x14ac:dyDescent="0.25">
      <c r="A213" s="1" t="s">
        <v>112</v>
      </c>
      <c r="B213" s="79">
        <v>0.19621738063403954</v>
      </c>
      <c r="C213" s="79">
        <v>0.20655215772029181</v>
      </c>
      <c r="D213" s="79">
        <v>0.2347442904469379</v>
      </c>
      <c r="E213" s="79">
        <v>0.26249035861779418</v>
      </c>
      <c r="F213" s="70">
        <f t="shared" si="53"/>
        <v>8</v>
      </c>
    </row>
    <row r="214" spans="1:6" x14ac:dyDescent="0.25">
      <c r="A214" s="1" t="s">
        <v>113</v>
      </c>
      <c r="B214" s="79">
        <v>5.0740608965794042E-2</v>
      </c>
      <c r="C214" s="79">
        <v>4.6264068250105303E-2</v>
      </c>
      <c r="D214" s="79">
        <v>4.1098632684435282E-2</v>
      </c>
      <c r="E214" s="79">
        <v>4.9187931335339559E-2</v>
      </c>
      <c r="F214" s="70">
        <f t="shared" si="53"/>
        <v>41</v>
      </c>
    </row>
    <row r="215" spans="1:6" x14ac:dyDescent="0.25">
      <c r="A215" s="1" t="s">
        <v>114</v>
      </c>
      <c r="B215" s="79">
        <v>0.32648863773693659</v>
      </c>
      <c r="C215" s="79">
        <v>0.26947301027357212</v>
      </c>
      <c r="D215" s="79">
        <v>0.29171839464219668</v>
      </c>
      <c r="E215" s="79">
        <v>7.0488470106258486E-2</v>
      </c>
      <c r="F215" s="70">
        <f t="shared" si="53"/>
        <v>39</v>
      </c>
    </row>
    <row r="216" spans="1:6" x14ac:dyDescent="0.25">
      <c r="A216" s="1" t="s">
        <v>115</v>
      </c>
      <c r="B216" s="79">
        <v>0.13479874326221206</v>
      </c>
      <c r="C216" s="79">
        <v>8.5773529616716984E-2</v>
      </c>
      <c r="D216" s="79">
        <v>9.2239031546482109E-2</v>
      </c>
      <c r="E216" s="79">
        <v>0.10179573955777037</v>
      </c>
      <c r="F216" s="70">
        <f t="shared" ref="F216:F234" si="54">RANK(E216,E$184:E$234,0)</f>
        <v>31</v>
      </c>
    </row>
    <row r="217" spans="1:6" x14ac:dyDescent="0.25">
      <c r="A217" s="1" t="s">
        <v>116</v>
      </c>
      <c r="B217" s="79">
        <v>3.6505345893138322E-2</v>
      </c>
      <c r="C217" s="79">
        <v>2.6890948788072654E-2</v>
      </c>
      <c r="D217" s="79">
        <v>3.9707254373596935E-2</v>
      </c>
      <c r="E217" s="79">
        <v>3.6868050621207564E-2</v>
      </c>
      <c r="F217" s="70">
        <f t="shared" si="54"/>
        <v>44</v>
      </c>
    </row>
    <row r="218" spans="1:6" x14ac:dyDescent="0.25">
      <c r="A218" s="1" t="s">
        <v>117</v>
      </c>
      <c r="B218" s="79">
        <v>7.0433381668114272E-3</v>
      </c>
      <c r="C218" s="79">
        <v>5.9902330690365189E-3</v>
      </c>
      <c r="D218" s="79">
        <v>7.9677842778482534E-3</v>
      </c>
      <c r="E218" s="79">
        <v>6.1134705128932255E-3</v>
      </c>
      <c r="F218" s="70">
        <f t="shared" si="54"/>
        <v>49</v>
      </c>
    </row>
    <row r="219" spans="1:6" x14ac:dyDescent="0.25">
      <c r="A219" s="1" t="s">
        <v>118</v>
      </c>
      <c r="B219" s="79">
        <v>0.14738447057120413</v>
      </c>
      <c r="C219" s="79">
        <v>0.1679088165915846</v>
      </c>
      <c r="D219" s="79">
        <v>0.15938677454278202</v>
      </c>
      <c r="E219" s="79">
        <v>0.16947781452549052</v>
      </c>
      <c r="F219" s="70">
        <f t="shared" si="54"/>
        <v>20</v>
      </c>
    </row>
    <row r="220" spans="1:6" x14ac:dyDescent="0.25">
      <c r="A220" s="1" t="s">
        <v>119</v>
      </c>
      <c r="B220" s="79">
        <v>0.18387552082088005</v>
      </c>
      <c r="C220" s="79">
        <v>0.14511460233632323</v>
      </c>
      <c r="D220" s="79">
        <v>0.14296421375292681</v>
      </c>
      <c r="E220" s="79">
        <v>0.16574927291712127</v>
      </c>
      <c r="F220" s="70">
        <f t="shared" si="54"/>
        <v>21</v>
      </c>
    </row>
    <row r="221" spans="1:6" x14ac:dyDescent="0.25">
      <c r="A221" s="1" t="s">
        <v>120</v>
      </c>
      <c r="B221" s="79">
        <v>8.8646648877872908E-2</v>
      </c>
      <c r="C221" s="79">
        <v>9.3993790913263778E-2</v>
      </c>
      <c r="D221" s="79">
        <v>0.10569706888404051</v>
      </c>
      <c r="E221" s="79">
        <v>0.11596055823346171</v>
      </c>
      <c r="F221" s="70">
        <f t="shared" si="54"/>
        <v>29</v>
      </c>
    </row>
    <row r="222" spans="1:6" x14ac:dyDescent="0.25">
      <c r="A222" s="1" t="s">
        <v>121</v>
      </c>
      <c r="B222" s="79">
        <v>0.16043937015273943</v>
      </c>
      <c r="C222" s="79">
        <v>0.15126324214532519</v>
      </c>
      <c r="D222" s="79">
        <v>0.15018505683227845</v>
      </c>
      <c r="E222" s="79">
        <v>0.12961203261399851</v>
      </c>
      <c r="F222" s="70">
        <f t="shared" si="54"/>
        <v>28</v>
      </c>
    </row>
    <row r="223" spans="1:6" x14ac:dyDescent="0.25">
      <c r="A223" s="1" t="s">
        <v>122</v>
      </c>
      <c r="B223" s="79">
        <v>0.52371003009146133</v>
      </c>
      <c r="C223" s="79">
        <v>0.22232297753540892</v>
      </c>
      <c r="D223" s="79">
        <v>0.19938621347312202</v>
      </c>
      <c r="E223" s="79">
        <v>0.20397872472231848</v>
      </c>
      <c r="F223" s="70">
        <f t="shared" si="54"/>
        <v>15</v>
      </c>
    </row>
    <row r="224" spans="1:6" x14ac:dyDescent="0.25">
      <c r="A224" s="1" t="s">
        <v>123</v>
      </c>
      <c r="B224" s="79">
        <v>0.49945877285300422</v>
      </c>
      <c r="C224" s="79">
        <v>0.23047252815590222</v>
      </c>
      <c r="D224" s="79">
        <v>0.1642003603143434</v>
      </c>
      <c r="E224" s="79">
        <v>3.8624466742830904E-2</v>
      </c>
      <c r="F224" s="70">
        <f t="shared" si="54"/>
        <v>43</v>
      </c>
    </row>
    <row r="225" spans="1:6" x14ac:dyDescent="0.25">
      <c r="A225" s="1" t="s">
        <v>124</v>
      </c>
      <c r="B225" s="79">
        <v>0.19190337160843382</v>
      </c>
      <c r="C225" s="79">
        <v>0.19706145206826942</v>
      </c>
      <c r="D225" s="79">
        <v>0.20176276071840182</v>
      </c>
      <c r="E225" s="79">
        <v>0.18811711797388728</v>
      </c>
      <c r="F225" s="70">
        <f t="shared" si="54"/>
        <v>16</v>
      </c>
    </row>
    <row r="226" spans="1:6" x14ac:dyDescent="0.25">
      <c r="A226" s="1" t="s">
        <v>63</v>
      </c>
      <c r="B226" s="79">
        <v>3.7049922348353061E-2</v>
      </c>
      <c r="C226" s="79">
        <v>0</v>
      </c>
      <c r="D226" s="79">
        <v>0</v>
      </c>
      <c r="E226" s="79">
        <v>0</v>
      </c>
      <c r="F226" s="70">
        <f t="shared" si="54"/>
        <v>51</v>
      </c>
    </row>
    <row r="227" spans="1:6" x14ac:dyDescent="0.25">
      <c r="A227" s="1" t="s">
        <v>125</v>
      </c>
      <c r="B227" s="79">
        <v>7.1582286839081716E-2</v>
      </c>
      <c r="C227" s="79">
        <v>8.1040209967631838E-2</v>
      </c>
      <c r="D227" s="79">
        <v>9.8426452695102265E-2</v>
      </c>
      <c r="E227" s="79">
        <v>7.308215717194233E-2</v>
      </c>
      <c r="F227" s="70">
        <f t="shared" si="54"/>
        <v>37</v>
      </c>
    </row>
    <row r="228" spans="1:6" x14ac:dyDescent="0.25">
      <c r="A228" s="1" t="s">
        <v>126</v>
      </c>
      <c r="B228" s="79">
        <v>0.18471029418237819</v>
      </c>
      <c r="C228" s="79">
        <v>0.2017204550091109</v>
      </c>
      <c r="D228" s="79">
        <v>0.22654175540560753</v>
      </c>
      <c r="E228" s="79">
        <v>0.17239156409487147</v>
      </c>
      <c r="F228" s="70">
        <f t="shared" si="54"/>
        <v>19</v>
      </c>
    </row>
    <row r="229" spans="1:6" x14ac:dyDescent="0.25">
      <c r="A229" s="1" t="s">
        <v>127</v>
      </c>
      <c r="B229" s="79">
        <v>0.10059239931781297</v>
      </c>
      <c r="C229" s="79">
        <v>9.4592531676167921E-2</v>
      </c>
      <c r="D229" s="79">
        <v>8.3844545101667917E-2</v>
      </c>
      <c r="E229" s="79">
        <v>9.2261537290826742E-2</v>
      </c>
      <c r="F229" s="70">
        <f t="shared" si="54"/>
        <v>34</v>
      </c>
    </row>
    <row r="230" spans="1:6" x14ac:dyDescent="0.25">
      <c r="A230" s="1" t="s">
        <v>128</v>
      </c>
      <c r="B230" s="79">
        <v>0.27347369336806421</v>
      </c>
      <c r="C230" s="79">
        <v>0.30550907675941913</v>
      </c>
      <c r="D230" s="79">
        <v>0.3185728240025037</v>
      </c>
      <c r="E230" s="79">
        <v>0.25375181907805344</v>
      </c>
      <c r="F230" s="70">
        <f t="shared" si="54"/>
        <v>10</v>
      </c>
    </row>
    <row r="231" spans="1:6" x14ac:dyDescent="0.25">
      <c r="A231" s="1" t="s">
        <v>129</v>
      </c>
      <c r="B231" s="79">
        <v>0.37777520464486053</v>
      </c>
      <c r="C231" s="79">
        <v>0.35721477723167466</v>
      </c>
      <c r="D231" s="79">
        <v>0.35689761468258463</v>
      </c>
      <c r="E231" s="79">
        <v>0.4053001657210174</v>
      </c>
      <c r="F231" s="70">
        <f t="shared" si="54"/>
        <v>1</v>
      </c>
    </row>
    <row r="232" spans="1:6" x14ac:dyDescent="0.25">
      <c r="A232" s="1" t="s">
        <v>130</v>
      </c>
      <c r="B232" s="79">
        <v>0.27624466517868146</v>
      </c>
      <c r="C232" s="79">
        <v>0.22842531627357479</v>
      </c>
      <c r="D232" s="79">
        <v>0.21922826110258212</v>
      </c>
      <c r="E232" s="79">
        <v>0.18674559586542983</v>
      </c>
      <c r="F232" s="70">
        <f t="shared" si="54"/>
        <v>17</v>
      </c>
    </row>
    <row r="233" spans="1:6" x14ac:dyDescent="0.25">
      <c r="A233" s="1" t="s">
        <v>131</v>
      </c>
      <c r="B233" s="79">
        <v>0.24450539663443624</v>
      </c>
      <c r="C233" s="79">
        <v>0.25453366562978835</v>
      </c>
      <c r="D233" s="79">
        <v>0.24140860813425821</v>
      </c>
      <c r="E233" s="79">
        <v>0.25171114360845487</v>
      </c>
      <c r="F233" s="70">
        <f t="shared" si="54"/>
        <v>11</v>
      </c>
    </row>
    <row r="234" spans="1:6" x14ac:dyDescent="0.25">
      <c r="A234" s="1" t="s">
        <v>132</v>
      </c>
      <c r="B234" s="79">
        <v>0.55401332318597829</v>
      </c>
      <c r="C234" s="79">
        <v>0.16739957186321683</v>
      </c>
      <c r="D234" s="79">
        <v>0.25699274692124746</v>
      </c>
      <c r="E234" s="79">
        <v>0.14474976099524506</v>
      </c>
      <c r="F234" s="70">
        <f t="shared" si="54"/>
        <v>26</v>
      </c>
    </row>
    <row r="235" spans="1:6" x14ac:dyDescent="0.25">
      <c r="A235" s="67" t="s">
        <v>133</v>
      </c>
      <c r="B235" s="79">
        <v>0.14859164739752045</v>
      </c>
      <c r="C235" s="79">
        <v>0.13337862837246445</v>
      </c>
      <c r="D235" s="79">
        <v>0.12925531410860966</v>
      </c>
      <c r="E235" s="79">
        <v>0.13438469263233671</v>
      </c>
      <c r="F235" s="98" t="e">
        <v>#N/A</v>
      </c>
    </row>
    <row r="237" spans="1:6" x14ac:dyDescent="0.25">
      <c r="E237" s="124"/>
    </row>
    <row r="238" spans="1:6" x14ac:dyDescent="0.25">
      <c r="B238" s="79"/>
      <c r="E238" s="124"/>
    </row>
    <row r="239" spans="1:6" x14ac:dyDescent="0.25">
      <c r="B239" s="79"/>
    </row>
    <row r="240" spans="1:6" x14ac:dyDescent="0.25">
      <c r="B240" s="79"/>
    </row>
    <row r="241" spans="2:2" x14ac:dyDescent="0.25">
      <c r="B241" s="79"/>
    </row>
    <row r="242" spans="2:2" x14ac:dyDescent="0.25">
      <c r="B242" s="79"/>
    </row>
    <row r="243" spans="2:2" x14ac:dyDescent="0.25">
      <c r="B243" s="79"/>
    </row>
    <row r="244" spans="2:2" x14ac:dyDescent="0.25">
      <c r="B244" s="79"/>
    </row>
    <row r="245" spans="2:2" x14ac:dyDescent="0.25">
      <c r="B245" s="79"/>
    </row>
    <row r="246" spans="2:2" x14ac:dyDescent="0.25">
      <c r="B246" s="79"/>
    </row>
    <row r="247" spans="2:2" x14ac:dyDescent="0.25">
      <c r="B247" s="79"/>
    </row>
    <row r="248" spans="2:2" x14ac:dyDescent="0.25">
      <c r="B248" s="79"/>
    </row>
    <row r="249" spans="2:2" x14ac:dyDescent="0.25">
      <c r="B249" s="79"/>
    </row>
    <row r="250" spans="2:2" x14ac:dyDescent="0.25">
      <c r="B250" s="79"/>
    </row>
    <row r="251" spans="2:2" x14ac:dyDescent="0.25">
      <c r="B251" s="79"/>
    </row>
    <row r="252" spans="2:2" x14ac:dyDescent="0.25">
      <c r="B252" s="79"/>
    </row>
    <row r="253" spans="2:2" x14ac:dyDescent="0.25">
      <c r="B253" s="79"/>
    </row>
    <row r="254" spans="2:2" x14ac:dyDescent="0.25">
      <c r="B254" s="79"/>
    </row>
    <row r="255" spans="2:2" x14ac:dyDescent="0.25">
      <c r="B255" s="79"/>
    </row>
    <row r="256" spans="2:2" x14ac:dyDescent="0.25">
      <c r="B256" s="79"/>
    </row>
    <row r="257" spans="2:2" x14ac:dyDescent="0.25">
      <c r="B257" s="79"/>
    </row>
    <row r="258" spans="2:2" x14ac:dyDescent="0.25">
      <c r="B258" s="79"/>
    </row>
    <row r="259" spans="2:2" x14ac:dyDescent="0.25">
      <c r="B259" s="79"/>
    </row>
    <row r="260" spans="2:2" x14ac:dyDescent="0.25">
      <c r="B260" s="79"/>
    </row>
    <row r="261" spans="2:2" x14ac:dyDescent="0.25">
      <c r="B261" s="79"/>
    </row>
    <row r="262" spans="2:2" x14ac:dyDescent="0.25">
      <c r="B262" s="79"/>
    </row>
    <row r="263" spans="2:2" x14ac:dyDescent="0.25">
      <c r="B263" s="79"/>
    </row>
    <row r="264" spans="2:2" x14ac:dyDescent="0.25">
      <c r="B264" s="79"/>
    </row>
    <row r="265" spans="2:2" x14ac:dyDescent="0.25">
      <c r="B265" s="79"/>
    </row>
    <row r="266" spans="2:2" x14ac:dyDescent="0.25">
      <c r="B266" s="79"/>
    </row>
    <row r="267" spans="2:2" x14ac:dyDescent="0.25">
      <c r="B267" s="79"/>
    </row>
    <row r="268" spans="2:2" x14ac:dyDescent="0.25">
      <c r="B268" s="79"/>
    </row>
    <row r="269" spans="2:2" x14ac:dyDescent="0.25">
      <c r="B269" s="79"/>
    </row>
    <row r="270" spans="2:2" x14ac:dyDescent="0.25">
      <c r="B270" s="79"/>
    </row>
    <row r="271" spans="2:2" x14ac:dyDescent="0.25">
      <c r="B271" s="79"/>
    </row>
    <row r="272" spans="2:2" x14ac:dyDescent="0.25">
      <c r="B272" s="79"/>
    </row>
    <row r="273" spans="2:2" x14ac:dyDescent="0.25">
      <c r="B273" s="79"/>
    </row>
    <row r="274" spans="2:2" x14ac:dyDescent="0.25">
      <c r="B274" s="79"/>
    </row>
    <row r="275" spans="2:2" x14ac:dyDescent="0.25">
      <c r="B275" s="79"/>
    </row>
    <row r="276" spans="2:2" x14ac:dyDescent="0.25">
      <c r="B276" s="79"/>
    </row>
    <row r="277" spans="2:2" x14ac:dyDescent="0.25">
      <c r="B277" s="79"/>
    </row>
    <row r="278" spans="2:2" x14ac:dyDescent="0.25">
      <c r="B278" s="79"/>
    </row>
    <row r="279" spans="2:2" x14ac:dyDescent="0.25">
      <c r="B279" s="79"/>
    </row>
    <row r="280" spans="2:2" x14ac:dyDescent="0.25">
      <c r="B280" s="79"/>
    </row>
    <row r="281" spans="2:2" x14ac:dyDescent="0.25">
      <c r="B281" s="79"/>
    </row>
    <row r="282" spans="2:2" x14ac:dyDescent="0.25">
      <c r="B282" s="79"/>
    </row>
    <row r="283" spans="2:2" x14ac:dyDescent="0.25">
      <c r="B283" s="79"/>
    </row>
    <row r="284" spans="2:2" x14ac:dyDescent="0.25">
      <c r="B284" s="79"/>
    </row>
    <row r="285" spans="2:2" x14ac:dyDescent="0.25">
      <c r="B285" s="79"/>
    </row>
    <row r="286" spans="2:2" x14ac:dyDescent="0.25">
      <c r="B286" s="79"/>
    </row>
    <row r="287" spans="2:2" x14ac:dyDescent="0.25">
      <c r="B287" s="79"/>
    </row>
    <row r="288" spans="2:2" x14ac:dyDescent="0.25">
      <c r="B288" s="79"/>
    </row>
  </sheetData>
  <sortState xmlns:xlrd2="http://schemas.microsoft.com/office/spreadsheetml/2017/richdata2" ref="B238:B288">
    <sortCondition ref="B238"/>
  </sortState>
  <mergeCells count="22">
    <mergeCell ref="A3:A4"/>
    <mergeCell ref="A5:A6"/>
    <mergeCell ref="A64:A65"/>
    <mergeCell ref="A123:A124"/>
    <mergeCell ref="B5:B6"/>
    <mergeCell ref="B64:B65"/>
    <mergeCell ref="B123:B124"/>
    <mergeCell ref="D5:D6"/>
    <mergeCell ref="D64:D65"/>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s>
  <phoneticPr fontId="31" type="noConversion"/>
  <pageMargins left="0.7" right="0.7" top="0.75" bottom="0.75" header="0.3" footer="0.3"/>
  <pageSetup orientation="portrait" r:id="rId1"/>
  <ignoredErrors>
    <ignoredError sqref="B182:D182 B123:D123 B64:D64 B5:D5" numberStoredAsText="1"/>
  </ignoredErrors>
  <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53"/>
  <sheetViews>
    <sheetView topLeftCell="A16" workbookViewId="0">
      <selection activeCell="P31" sqref="P31"/>
    </sheetView>
  </sheetViews>
  <sheetFormatPr defaultColWidth="8.5703125" defaultRowHeight="15" x14ac:dyDescent="0.25"/>
  <cols>
    <col min="1" max="1" width="15.42578125" bestFit="1" customWidth="1"/>
    <col min="2" max="2" width="19.5703125" style="36" customWidth="1"/>
    <col min="3" max="5" width="17.5703125" customWidth="1"/>
    <col min="6" max="6" width="16.5703125" customWidth="1"/>
    <col min="7" max="8" width="17.5703125" customWidth="1"/>
    <col min="9" max="9" width="16.140625" customWidth="1"/>
  </cols>
  <sheetData>
    <row r="1" spans="1:9" s="21" customFormat="1" ht="38.25" x14ac:dyDescent="0.25">
      <c r="A1" s="128" t="s">
        <v>155</v>
      </c>
      <c r="B1" s="128" t="s">
        <v>156</v>
      </c>
      <c r="C1" s="128" t="s">
        <v>157</v>
      </c>
      <c r="D1" s="128" t="s">
        <v>158</v>
      </c>
      <c r="E1" s="128" t="s">
        <v>159</v>
      </c>
      <c r="F1" s="128" t="s">
        <v>160</v>
      </c>
      <c r="G1" s="128" t="s">
        <v>161</v>
      </c>
      <c r="H1" s="128" t="s">
        <v>162</v>
      </c>
      <c r="I1" s="128" t="s">
        <v>163</v>
      </c>
    </row>
    <row r="2" spans="1:9" x14ac:dyDescent="0.25">
      <c r="A2" t="s">
        <v>83</v>
      </c>
      <c r="B2" s="76">
        <v>93007267</v>
      </c>
      <c r="C2" s="76">
        <v>52285491</v>
      </c>
      <c r="D2" s="76">
        <v>39214118.25</v>
      </c>
      <c r="E2" s="76">
        <v>41828392.800000004</v>
      </c>
      <c r="F2" s="76">
        <v>92328765</v>
      </c>
      <c r="G2" s="76">
        <f>F2-D2</f>
        <v>53114646.75</v>
      </c>
      <c r="H2" s="76">
        <f>F2-E2</f>
        <v>50500372.199999996</v>
      </c>
      <c r="I2" s="123">
        <f t="shared" ref="I2:I33" si="0">F2/C2</f>
        <v>1.7658582378044418</v>
      </c>
    </row>
    <row r="3" spans="1:9" x14ac:dyDescent="0.25">
      <c r="A3" t="s">
        <v>84</v>
      </c>
      <c r="B3" s="76">
        <v>44397466</v>
      </c>
      <c r="C3" s="76">
        <v>45698157</v>
      </c>
      <c r="D3" s="76">
        <v>34273617.75</v>
      </c>
      <c r="E3" s="76">
        <v>36558525.600000001</v>
      </c>
      <c r="F3" s="76">
        <v>36558525</v>
      </c>
      <c r="G3" s="76">
        <f t="shared" ref="G3:G53" si="1">F3-D3</f>
        <v>2284907.25</v>
      </c>
      <c r="H3" s="76">
        <f t="shared" ref="H3:H53" si="2">F3-E3</f>
        <v>-0.60000000149011612</v>
      </c>
      <c r="I3" s="123">
        <f t="shared" si="0"/>
        <v>0.79999998687036766</v>
      </c>
    </row>
    <row r="4" spans="1:9" x14ac:dyDescent="0.25">
      <c r="A4" t="s">
        <v>85</v>
      </c>
      <c r="B4" s="76">
        <v>199407313</v>
      </c>
      <c r="C4" s="76">
        <v>113970290</v>
      </c>
      <c r="D4" s="76">
        <v>85477717.5</v>
      </c>
      <c r="E4" s="76">
        <v>91176232</v>
      </c>
      <c r="F4" s="76">
        <v>132297029</v>
      </c>
      <c r="G4" s="76">
        <f t="shared" si="1"/>
        <v>46819311.5</v>
      </c>
      <c r="H4" s="76">
        <f t="shared" si="2"/>
        <v>41120797</v>
      </c>
      <c r="I4" s="123">
        <f t="shared" si="0"/>
        <v>1.1608027758813284</v>
      </c>
    </row>
    <row r="5" spans="1:9" x14ac:dyDescent="0.25">
      <c r="A5" t="s">
        <v>86</v>
      </c>
      <c r="B5" s="76">
        <v>56545640</v>
      </c>
      <c r="C5" s="76">
        <v>27785269</v>
      </c>
      <c r="D5" s="76">
        <v>20838951.75</v>
      </c>
      <c r="E5" s="76">
        <v>22228215.200000003</v>
      </c>
      <c r="F5" s="76">
        <v>111454309</v>
      </c>
      <c r="G5" s="76">
        <f t="shared" si="1"/>
        <v>90615357.25</v>
      </c>
      <c r="H5" s="76">
        <f t="shared" si="2"/>
        <v>89226093.799999997</v>
      </c>
      <c r="I5" s="123">
        <f t="shared" si="0"/>
        <v>4.0112733477584834</v>
      </c>
    </row>
    <row r="6" spans="1:9" x14ac:dyDescent="0.25">
      <c r="A6" t="s">
        <v>87</v>
      </c>
      <c r="B6" s="76">
        <v>3637503251</v>
      </c>
      <c r="C6" s="76">
        <v>3553795412</v>
      </c>
      <c r="D6" s="76">
        <v>2665346559</v>
      </c>
      <c r="E6" s="76">
        <v>2843036329.6000004</v>
      </c>
      <c r="F6" s="76">
        <v>2908684370</v>
      </c>
      <c r="G6" s="76">
        <f t="shared" si="1"/>
        <v>243337811</v>
      </c>
      <c r="H6" s="76">
        <f>F6-E6</f>
        <v>65648040.399999619</v>
      </c>
      <c r="I6" s="123">
        <f t="shared" si="0"/>
        <v>0.81847265607308972</v>
      </c>
    </row>
    <row r="7" spans="1:9" x14ac:dyDescent="0.25">
      <c r="A7" t="s">
        <v>88</v>
      </c>
      <c r="B7" s="76">
        <v>135607703</v>
      </c>
      <c r="C7" s="76">
        <v>110494527</v>
      </c>
      <c r="D7" s="76">
        <v>82870895.25</v>
      </c>
      <c r="E7" s="76">
        <v>88395621.600000009</v>
      </c>
      <c r="F7" s="76">
        <v>238574577</v>
      </c>
      <c r="G7" s="76">
        <f t="shared" si="1"/>
        <v>155703681.75</v>
      </c>
      <c r="H7" s="76">
        <f t="shared" si="2"/>
        <v>150178955.39999998</v>
      </c>
      <c r="I7" s="123">
        <f t="shared" si="0"/>
        <v>2.1591528872737742</v>
      </c>
    </row>
    <row r="8" spans="1:9" x14ac:dyDescent="0.25">
      <c r="A8" t="s">
        <v>89</v>
      </c>
      <c r="B8" s="76">
        <v>265907706</v>
      </c>
      <c r="C8" s="76">
        <v>244561409</v>
      </c>
      <c r="D8" s="76">
        <v>183421056.75</v>
      </c>
      <c r="E8" s="76">
        <v>195649127.20000002</v>
      </c>
      <c r="F8" s="76">
        <v>231684709</v>
      </c>
      <c r="G8" s="76">
        <f t="shared" si="1"/>
        <v>48263652.25</v>
      </c>
      <c r="H8" s="76">
        <f t="shared" si="2"/>
        <v>36035581.799999982</v>
      </c>
      <c r="I8" s="123">
        <f t="shared" si="0"/>
        <v>0.94734778453946511</v>
      </c>
    </row>
    <row r="9" spans="1:9" x14ac:dyDescent="0.25">
      <c r="A9" t="s">
        <v>90</v>
      </c>
      <c r="B9" s="76">
        <v>32184421</v>
      </c>
      <c r="C9" s="76">
        <v>29028092</v>
      </c>
      <c r="D9" s="76">
        <v>21771069</v>
      </c>
      <c r="E9" s="76">
        <v>23222473.600000001</v>
      </c>
      <c r="F9" s="76">
        <v>86351381</v>
      </c>
      <c r="G9" s="76">
        <f t="shared" si="1"/>
        <v>64580312</v>
      </c>
      <c r="H9" s="76">
        <f t="shared" si="2"/>
        <v>63128907.399999999</v>
      </c>
      <c r="I9" s="123">
        <f t="shared" si="0"/>
        <v>2.9747522158879751</v>
      </c>
    </row>
    <row r="10" spans="1:9" x14ac:dyDescent="0.25">
      <c r="A10" t="s">
        <v>91</v>
      </c>
      <c r="B10" s="76">
        <v>92304203</v>
      </c>
      <c r="C10" s="76">
        <v>93931934</v>
      </c>
      <c r="D10" s="76">
        <v>70448950.5</v>
      </c>
      <c r="E10" s="76">
        <v>75145547.200000003</v>
      </c>
      <c r="F10" s="76">
        <v>202432460</v>
      </c>
      <c r="G10" s="76">
        <f t="shared" si="1"/>
        <v>131983509.5</v>
      </c>
      <c r="H10" s="76">
        <f t="shared" si="2"/>
        <v>127286912.8</v>
      </c>
      <c r="I10" s="123">
        <f t="shared" si="0"/>
        <v>2.1550973282419585</v>
      </c>
    </row>
    <row r="11" spans="1:9" x14ac:dyDescent="0.25">
      <c r="A11" t="s">
        <v>92</v>
      </c>
      <c r="B11" s="76">
        <v>560484398</v>
      </c>
      <c r="C11" s="76">
        <v>491151302</v>
      </c>
      <c r="D11" s="76">
        <v>368363476.5</v>
      </c>
      <c r="E11" s="76">
        <v>392921041.60000002</v>
      </c>
      <c r="F11" s="76">
        <v>379869834</v>
      </c>
      <c r="G11" s="76">
        <f t="shared" si="1"/>
        <v>11506357.5</v>
      </c>
      <c r="H11" s="76">
        <f t="shared" si="2"/>
        <v>-13051207.600000024</v>
      </c>
      <c r="I11" s="123">
        <f t="shared" si="0"/>
        <v>0.77342731751528571</v>
      </c>
    </row>
    <row r="12" spans="1:9" x14ac:dyDescent="0.25">
      <c r="A12" t="s">
        <v>93</v>
      </c>
      <c r="B12" s="76">
        <v>329650291</v>
      </c>
      <c r="C12" s="76">
        <v>231158036</v>
      </c>
      <c r="D12" s="76">
        <v>173368527</v>
      </c>
      <c r="E12" s="76">
        <v>184926428.80000001</v>
      </c>
      <c r="F12" s="76">
        <v>173368527</v>
      </c>
      <c r="G12" s="76">
        <f t="shared" si="1"/>
        <v>0</v>
      </c>
      <c r="H12" s="76">
        <f t="shared" si="2"/>
        <v>-11557901.800000012</v>
      </c>
      <c r="I12" s="123">
        <f t="shared" si="0"/>
        <v>0.75</v>
      </c>
    </row>
    <row r="13" spans="1:9" x14ac:dyDescent="0.25">
      <c r="A13" t="s">
        <v>94</v>
      </c>
      <c r="B13" s="76">
        <v>98578402</v>
      </c>
      <c r="C13" s="76">
        <v>94866459</v>
      </c>
      <c r="D13" s="76">
        <v>71149844.25</v>
      </c>
      <c r="E13" s="76">
        <v>75893167.200000003</v>
      </c>
      <c r="F13" s="76">
        <v>149032237</v>
      </c>
      <c r="G13" s="76">
        <f t="shared" si="1"/>
        <v>77882392.75</v>
      </c>
      <c r="H13" s="76">
        <f t="shared" si="2"/>
        <v>73139069.799999997</v>
      </c>
      <c r="I13" s="123">
        <f t="shared" si="0"/>
        <v>1.5709686918956256</v>
      </c>
    </row>
    <row r="14" spans="1:9" x14ac:dyDescent="0.25">
      <c r="A14" t="s">
        <v>95</v>
      </c>
      <c r="B14" s="76">
        <v>30307166</v>
      </c>
      <c r="C14" s="76">
        <v>17364288</v>
      </c>
      <c r="D14" s="76">
        <v>13023216</v>
      </c>
      <c r="E14" s="76">
        <v>13891430.4</v>
      </c>
      <c r="F14" s="76">
        <v>13025379</v>
      </c>
      <c r="G14" s="76">
        <f t="shared" si="1"/>
        <v>2163</v>
      </c>
      <c r="H14" s="76">
        <f t="shared" si="2"/>
        <v>-866051.40000000037</v>
      </c>
      <c r="I14" s="123">
        <f t="shared" si="0"/>
        <v>0.75012456600581612</v>
      </c>
    </row>
    <row r="15" spans="1:9" x14ac:dyDescent="0.25">
      <c r="A15" t="s">
        <v>96</v>
      </c>
      <c r="B15" s="76">
        <v>583126272</v>
      </c>
      <c r="C15" s="76">
        <v>573450924</v>
      </c>
      <c r="D15" s="76">
        <v>430088193</v>
      </c>
      <c r="E15" s="76">
        <v>458760739.20000005</v>
      </c>
      <c r="F15" s="76">
        <v>560472607</v>
      </c>
      <c r="G15" s="76">
        <f t="shared" si="1"/>
        <v>130384414</v>
      </c>
      <c r="H15" s="76">
        <f t="shared" si="2"/>
        <v>101711867.79999995</v>
      </c>
      <c r="I15" s="123">
        <f t="shared" si="0"/>
        <v>0.97736804239589992</v>
      </c>
    </row>
    <row r="16" spans="1:9" x14ac:dyDescent="0.25">
      <c r="A16" t="s">
        <v>97</v>
      </c>
      <c r="B16" s="76">
        <v>206116672</v>
      </c>
      <c r="C16" s="76">
        <v>151367364</v>
      </c>
      <c r="D16" s="76">
        <v>113525523</v>
      </c>
      <c r="E16" s="76">
        <v>121093891.2</v>
      </c>
      <c r="F16" s="76">
        <v>117507010</v>
      </c>
      <c r="G16" s="76">
        <f t="shared" si="1"/>
        <v>3981487</v>
      </c>
      <c r="H16" s="76">
        <f t="shared" si="2"/>
        <v>-3586881.200000003</v>
      </c>
      <c r="I16" s="123">
        <f t="shared" si="0"/>
        <v>0.77630347054203841</v>
      </c>
    </row>
    <row r="17" spans="1:17" x14ac:dyDescent="0.25">
      <c r="A17" t="s">
        <v>98</v>
      </c>
      <c r="B17" s="76">
        <v>130558068</v>
      </c>
      <c r="C17" s="76">
        <v>82281870</v>
      </c>
      <c r="D17" s="76">
        <v>61711402.5</v>
      </c>
      <c r="E17" s="76">
        <v>65825496</v>
      </c>
      <c r="F17" s="76">
        <v>77317526</v>
      </c>
      <c r="G17" s="76">
        <f t="shared" si="1"/>
        <v>15606123.5</v>
      </c>
      <c r="H17" s="76">
        <f t="shared" si="2"/>
        <v>11492030</v>
      </c>
      <c r="I17" s="123">
        <f t="shared" si="0"/>
        <v>0.93966661185507816</v>
      </c>
    </row>
    <row r="18" spans="1:17" x14ac:dyDescent="0.25">
      <c r="A18" t="s">
        <v>99</v>
      </c>
      <c r="B18" s="76">
        <v>101360081</v>
      </c>
      <c r="C18" s="76">
        <v>82237977</v>
      </c>
      <c r="D18" s="76">
        <v>61678482.75</v>
      </c>
      <c r="E18" s="76">
        <v>65790381.600000001</v>
      </c>
      <c r="F18" s="76">
        <v>71772399</v>
      </c>
      <c r="G18" s="76">
        <f t="shared" si="1"/>
        <v>10093916.25</v>
      </c>
      <c r="H18" s="76">
        <f t="shared" si="2"/>
        <v>5982017.3999999985</v>
      </c>
      <c r="I18" s="123">
        <f t="shared" si="0"/>
        <v>0.87274032774420018</v>
      </c>
    </row>
    <row r="19" spans="1:17" x14ac:dyDescent="0.25">
      <c r="A19" t="s">
        <v>100</v>
      </c>
      <c r="B19" s="76">
        <v>180689420</v>
      </c>
      <c r="C19" s="76">
        <v>89891250</v>
      </c>
      <c r="D19" s="76">
        <v>67418437.5</v>
      </c>
      <c r="E19" s="76">
        <v>71913000</v>
      </c>
      <c r="F19" s="76">
        <v>78145702</v>
      </c>
      <c r="G19" s="76">
        <f t="shared" si="1"/>
        <v>10727264.5</v>
      </c>
      <c r="H19" s="76">
        <f t="shared" si="2"/>
        <v>6232702</v>
      </c>
      <c r="I19" s="123">
        <f t="shared" si="0"/>
        <v>0.86933602547522704</v>
      </c>
    </row>
    <row r="20" spans="1:17" x14ac:dyDescent="0.25">
      <c r="A20" t="s">
        <v>101</v>
      </c>
      <c r="B20" s="76">
        <v>163430877</v>
      </c>
      <c r="C20" s="76">
        <v>73886837</v>
      </c>
      <c r="D20" s="76">
        <v>55415127.75</v>
      </c>
      <c r="E20" s="76">
        <v>59109469.600000001</v>
      </c>
      <c r="F20" s="76">
        <v>63636131</v>
      </c>
      <c r="G20" s="76">
        <f t="shared" si="1"/>
        <v>8221003.25</v>
      </c>
      <c r="H20" s="76">
        <f t="shared" si="2"/>
        <v>4526661.3999999985</v>
      </c>
      <c r="I20" s="123">
        <f t="shared" si="0"/>
        <v>0.86126478793509598</v>
      </c>
    </row>
    <row r="21" spans="1:17" x14ac:dyDescent="0.25">
      <c r="A21" t="s">
        <v>102</v>
      </c>
      <c r="B21" s="76">
        <v>77863090</v>
      </c>
      <c r="C21" s="76">
        <v>50031924</v>
      </c>
      <c r="D21" s="76">
        <v>37523943</v>
      </c>
      <c r="E21" s="76">
        <v>40025539.200000003</v>
      </c>
      <c r="F21" s="76">
        <v>37523944</v>
      </c>
      <c r="G21" s="76">
        <f t="shared" si="1"/>
        <v>1</v>
      </c>
      <c r="H21" s="76">
        <f t="shared" si="2"/>
        <v>-2501595.200000003</v>
      </c>
      <c r="I21" s="123">
        <f t="shared" si="0"/>
        <v>0.75000001998723853</v>
      </c>
    </row>
    <row r="22" spans="1:17" x14ac:dyDescent="0.25">
      <c r="A22" t="s">
        <v>103</v>
      </c>
      <c r="B22" s="76">
        <v>228342008</v>
      </c>
      <c r="C22" s="76">
        <v>235953925</v>
      </c>
      <c r="D22" s="76">
        <v>176965443.75</v>
      </c>
      <c r="E22" s="76">
        <v>188763140</v>
      </c>
      <c r="F22" s="76">
        <v>255158959</v>
      </c>
      <c r="G22" s="76">
        <f t="shared" si="1"/>
        <v>78193515.25</v>
      </c>
      <c r="H22" s="76">
        <f t="shared" si="2"/>
        <v>66395819</v>
      </c>
      <c r="I22" s="123">
        <f t="shared" si="0"/>
        <v>1.0813931533455101</v>
      </c>
    </row>
    <row r="23" spans="1:17" x14ac:dyDescent="0.25">
      <c r="A23" t="s">
        <v>104</v>
      </c>
      <c r="B23" s="76">
        <v>457855191</v>
      </c>
      <c r="C23" s="76">
        <v>478596697</v>
      </c>
      <c r="D23" s="76">
        <v>358947522.75</v>
      </c>
      <c r="E23" s="76">
        <v>382877357.60000002</v>
      </c>
      <c r="F23" s="76">
        <v>586502524</v>
      </c>
      <c r="G23" s="76">
        <f t="shared" si="1"/>
        <v>227555001.25</v>
      </c>
      <c r="H23" s="76">
        <f t="shared" si="2"/>
        <v>203625166.39999998</v>
      </c>
      <c r="I23" s="123">
        <f t="shared" si="0"/>
        <v>1.2254629580111791</v>
      </c>
    </row>
    <row r="24" spans="1:17" x14ac:dyDescent="0.25">
      <c r="A24" t="s">
        <v>105</v>
      </c>
      <c r="B24" s="76">
        <v>772794194</v>
      </c>
      <c r="C24" s="76">
        <v>624691167</v>
      </c>
      <c r="D24" s="76">
        <v>468518375.25</v>
      </c>
      <c r="E24" s="76">
        <v>499752933.60000002</v>
      </c>
      <c r="F24" s="76">
        <v>570066788</v>
      </c>
      <c r="G24" s="76">
        <f t="shared" si="1"/>
        <v>101548412.75</v>
      </c>
      <c r="H24" s="76">
        <f t="shared" si="2"/>
        <v>70313854.399999976</v>
      </c>
      <c r="I24" s="123">
        <f t="shared" si="0"/>
        <v>0.91255778553372757</v>
      </c>
    </row>
    <row r="25" spans="1:17" x14ac:dyDescent="0.25">
      <c r="A25" t="s">
        <v>106</v>
      </c>
      <c r="B25" s="76">
        <v>259826186</v>
      </c>
      <c r="C25" s="76">
        <v>233133317</v>
      </c>
      <c r="D25" s="76">
        <v>174849987.75</v>
      </c>
      <c r="E25" s="76">
        <v>186506653.60000002</v>
      </c>
      <c r="F25" s="76">
        <v>302121093</v>
      </c>
      <c r="G25" s="76">
        <f t="shared" si="1"/>
        <v>127271105.25</v>
      </c>
      <c r="H25" s="76">
        <f t="shared" si="2"/>
        <v>115614439.39999998</v>
      </c>
      <c r="I25" s="123">
        <f t="shared" si="0"/>
        <v>1.2959155597653167</v>
      </c>
      <c r="Q25" t="s">
        <v>164</v>
      </c>
    </row>
    <row r="26" spans="1:17" x14ac:dyDescent="0.25">
      <c r="A26" t="s">
        <v>107</v>
      </c>
      <c r="B26" s="76">
        <v>86481245</v>
      </c>
      <c r="C26" s="76">
        <v>28965744</v>
      </c>
      <c r="D26" s="76">
        <v>21724308</v>
      </c>
      <c r="E26" s="76">
        <v>23172595.200000003</v>
      </c>
      <c r="F26" s="76">
        <v>21724308</v>
      </c>
      <c r="G26" s="76">
        <f t="shared" si="1"/>
        <v>0</v>
      </c>
      <c r="H26" s="76">
        <f t="shared" si="2"/>
        <v>-1448287.200000003</v>
      </c>
      <c r="I26" s="123">
        <f t="shared" si="0"/>
        <v>0.75</v>
      </c>
    </row>
    <row r="27" spans="1:17" x14ac:dyDescent="0.25">
      <c r="A27" t="s">
        <v>108</v>
      </c>
      <c r="B27" s="76">
        <v>216335469</v>
      </c>
      <c r="C27" s="76">
        <v>160161033</v>
      </c>
      <c r="D27" s="76">
        <v>120120774.75</v>
      </c>
      <c r="E27" s="76">
        <v>128128826.40000001</v>
      </c>
      <c r="F27" s="76">
        <v>180368736</v>
      </c>
      <c r="G27" s="76">
        <f t="shared" si="1"/>
        <v>60247961.25</v>
      </c>
      <c r="H27" s="76">
        <f t="shared" si="2"/>
        <v>52239909.599999994</v>
      </c>
      <c r="I27" s="123">
        <f t="shared" si="0"/>
        <v>1.1261711579994618</v>
      </c>
    </row>
    <row r="28" spans="1:17" x14ac:dyDescent="0.25">
      <c r="A28" t="s">
        <v>109</v>
      </c>
      <c r="B28" s="76">
        <v>37888854</v>
      </c>
      <c r="C28" s="76">
        <v>17494046</v>
      </c>
      <c r="D28" s="76">
        <v>13120534.5</v>
      </c>
      <c r="E28" s="76">
        <v>13995236.800000001</v>
      </c>
      <c r="F28" s="76">
        <v>13995890</v>
      </c>
      <c r="G28" s="76">
        <f t="shared" si="1"/>
        <v>875355.5</v>
      </c>
      <c r="H28" s="76">
        <f t="shared" si="2"/>
        <v>653.19999999925494</v>
      </c>
      <c r="I28" s="123">
        <f t="shared" si="0"/>
        <v>0.80003733841788227</v>
      </c>
    </row>
    <row r="29" spans="1:17" x14ac:dyDescent="0.25">
      <c r="A29" t="s">
        <v>110</v>
      </c>
      <c r="B29" s="76">
        <v>56627234</v>
      </c>
      <c r="C29" s="76">
        <v>37374081</v>
      </c>
      <c r="D29" s="76">
        <v>28030560.75</v>
      </c>
      <c r="E29" s="76">
        <v>29899264.800000001</v>
      </c>
      <c r="F29" s="76">
        <v>50429638</v>
      </c>
      <c r="G29" s="76">
        <f t="shared" si="1"/>
        <v>22399077.25</v>
      </c>
      <c r="H29" s="76">
        <f t="shared" si="2"/>
        <v>20530373.199999999</v>
      </c>
      <c r="I29" s="123">
        <f t="shared" si="0"/>
        <v>1.3493211512010155</v>
      </c>
    </row>
    <row r="30" spans="1:17" x14ac:dyDescent="0.25">
      <c r="A30" t="s">
        <v>111</v>
      </c>
      <c r="B30" s="76">
        <v>43762394</v>
      </c>
      <c r="C30" s="76">
        <v>33931472</v>
      </c>
      <c r="D30" s="76">
        <v>25448604</v>
      </c>
      <c r="E30" s="76">
        <v>27145177.600000001</v>
      </c>
      <c r="F30" s="76">
        <v>63567123</v>
      </c>
      <c r="G30" s="76">
        <f t="shared" si="1"/>
        <v>38118519</v>
      </c>
      <c r="H30" s="76">
        <f t="shared" si="2"/>
        <v>36421945.399999999</v>
      </c>
      <c r="I30" s="123">
        <f t="shared" si="0"/>
        <v>1.8733971517651813</v>
      </c>
    </row>
    <row r="31" spans="1:17" x14ac:dyDescent="0.25">
      <c r="A31" t="s">
        <v>112</v>
      </c>
      <c r="B31" s="76">
        <v>38394141</v>
      </c>
      <c r="C31" s="76">
        <v>42820004</v>
      </c>
      <c r="D31" s="76">
        <v>32115003</v>
      </c>
      <c r="E31" s="76">
        <v>34256003.200000003</v>
      </c>
      <c r="F31" s="76">
        <v>43713605</v>
      </c>
      <c r="G31" s="76">
        <f t="shared" si="1"/>
        <v>11598602</v>
      </c>
      <c r="H31" s="76">
        <f t="shared" si="2"/>
        <v>9457601.799999997</v>
      </c>
      <c r="I31" s="123">
        <f t="shared" si="0"/>
        <v>1.020868774323328</v>
      </c>
    </row>
    <row r="32" spans="1:17" x14ac:dyDescent="0.25">
      <c r="A32" t="s">
        <v>113</v>
      </c>
      <c r="B32" s="76">
        <v>402701508</v>
      </c>
      <c r="C32" s="76">
        <v>400213342</v>
      </c>
      <c r="D32" s="76">
        <v>300160006.5</v>
      </c>
      <c r="E32" s="76">
        <v>320170673.60000002</v>
      </c>
      <c r="F32" s="76">
        <v>925060157</v>
      </c>
      <c r="G32" s="76">
        <f t="shared" si="1"/>
        <v>624900150.5</v>
      </c>
      <c r="H32" s="76">
        <f t="shared" si="2"/>
        <v>604889483.39999998</v>
      </c>
      <c r="I32" s="123">
        <f t="shared" si="0"/>
        <v>2.3114175863732198</v>
      </c>
    </row>
    <row r="33" spans="1:9" x14ac:dyDescent="0.25">
      <c r="A33" t="s">
        <v>114</v>
      </c>
      <c r="B33" s="76">
        <v>109919847</v>
      </c>
      <c r="C33" s="76">
        <v>43548184</v>
      </c>
      <c r="D33" s="76">
        <v>32661138</v>
      </c>
      <c r="E33" s="76">
        <v>34838547.200000003</v>
      </c>
      <c r="F33" s="76">
        <v>121981029</v>
      </c>
      <c r="G33" s="76">
        <f t="shared" si="1"/>
        <v>89319891</v>
      </c>
      <c r="H33" s="76">
        <f t="shared" si="2"/>
        <v>87142481.799999997</v>
      </c>
      <c r="I33" s="123">
        <f t="shared" si="0"/>
        <v>2.8010589144199445</v>
      </c>
    </row>
    <row r="34" spans="1:9" x14ac:dyDescent="0.25">
      <c r="A34" t="s">
        <v>115</v>
      </c>
      <c r="B34" s="76">
        <v>2434868931</v>
      </c>
      <c r="C34" s="76">
        <v>2291437926</v>
      </c>
      <c r="D34" s="76">
        <v>1718578444.5</v>
      </c>
      <c r="E34" s="76">
        <v>1833150340.8000002</v>
      </c>
      <c r="F34" s="76">
        <v>2718812516</v>
      </c>
      <c r="G34" s="76">
        <f t="shared" si="1"/>
        <v>1000234071.5</v>
      </c>
      <c r="H34" s="76">
        <f t="shared" si="2"/>
        <v>885662175.19999981</v>
      </c>
      <c r="I34" s="123">
        <f t="shared" ref="I34:I53" si="3">F34/C34</f>
        <v>1.1865093464460708</v>
      </c>
    </row>
    <row r="35" spans="1:9" x14ac:dyDescent="0.25">
      <c r="A35" t="s">
        <v>116</v>
      </c>
      <c r="B35" s="76">
        <v>300437627</v>
      </c>
      <c r="C35" s="76">
        <v>205018638</v>
      </c>
      <c r="D35" s="76">
        <v>153763978.5</v>
      </c>
      <c r="E35" s="76">
        <v>164014910.40000001</v>
      </c>
      <c r="F35" s="76">
        <v>272780640</v>
      </c>
      <c r="G35" s="76">
        <f t="shared" si="1"/>
        <v>119016661.5</v>
      </c>
      <c r="H35" s="76">
        <f t="shared" si="2"/>
        <v>108765729.59999999</v>
      </c>
      <c r="I35" s="123">
        <f t="shared" si="3"/>
        <v>1.3305163016447314</v>
      </c>
    </row>
    <row r="36" spans="1:9" x14ac:dyDescent="0.25">
      <c r="A36" t="s">
        <v>117</v>
      </c>
      <c r="B36" s="76">
        <v>26312690</v>
      </c>
      <c r="C36" s="76">
        <v>12092381</v>
      </c>
      <c r="D36" s="76">
        <v>9069285.75</v>
      </c>
      <c r="E36" s="76">
        <v>9673904.8000000007</v>
      </c>
      <c r="F36" s="76">
        <v>9069286</v>
      </c>
      <c r="G36" s="76">
        <f t="shared" si="1"/>
        <v>0.25</v>
      </c>
      <c r="H36" s="76">
        <f t="shared" si="2"/>
        <v>-604618.80000000075</v>
      </c>
      <c r="I36" s="123">
        <f t="shared" si="3"/>
        <v>0.75000002067417493</v>
      </c>
    </row>
    <row r="37" spans="1:9" x14ac:dyDescent="0.25">
      <c r="A37" t="s">
        <v>118</v>
      </c>
      <c r="B37" s="76">
        <v>725565965</v>
      </c>
      <c r="C37" s="76">
        <v>521108327</v>
      </c>
      <c r="D37" s="76">
        <v>390831245.25</v>
      </c>
      <c r="E37" s="76">
        <v>416886661.60000002</v>
      </c>
      <c r="F37" s="76">
        <v>456962913</v>
      </c>
      <c r="G37" s="76">
        <f t="shared" si="1"/>
        <v>66131667.75</v>
      </c>
      <c r="H37" s="76">
        <f t="shared" si="2"/>
        <v>40076251.399999976</v>
      </c>
      <c r="I37" s="123">
        <f t="shared" si="3"/>
        <v>0.87690579736216723</v>
      </c>
    </row>
    <row r="38" spans="1:9" x14ac:dyDescent="0.25">
      <c r="A38" t="s">
        <v>119</v>
      </c>
      <c r="B38" s="76">
        <v>144792997</v>
      </c>
      <c r="C38" s="76">
        <v>80154628</v>
      </c>
      <c r="D38" s="76">
        <v>60115971</v>
      </c>
      <c r="E38" s="76">
        <v>64123702.400000006</v>
      </c>
      <c r="F38" s="76">
        <v>60119714</v>
      </c>
      <c r="G38" s="76">
        <f t="shared" si="1"/>
        <v>3743</v>
      </c>
      <c r="H38" s="76">
        <f t="shared" si="2"/>
        <v>-4003988.400000006</v>
      </c>
      <c r="I38" s="123">
        <f t="shared" si="3"/>
        <v>0.75004669724123729</v>
      </c>
    </row>
    <row r="39" spans="1:9" x14ac:dyDescent="0.25">
      <c r="A39" t="s">
        <v>120</v>
      </c>
      <c r="B39" s="76">
        <v>166039977</v>
      </c>
      <c r="C39" s="76">
        <v>122028707</v>
      </c>
      <c r="D39" s="76">
        <v>91521530.25</v>
      </c>
      <c r="E39" s="76">
        <v>97622965.600000009</v>
      </c>
      <c r="F39" s="76">
        <v>91634251</v>
      </c>
      <c r="G39" s="76">
        <f t="shared" si="1"/>
        <v>112720.75</v>
      </c>
      <c r="H39" s="76">
        <f t="shared" si="2"/>
        <v>-5988714.6000000089</v>
      </c>
      <c r="I39" s="123">
        <f t="shared" si="3"/>
        <v>0.75092372321866852</v>
      </c>
    </row>
    <row r="40" spans="1:9" x14ac:dyDescent="0.25">
      <c r="A40" t="s">
        <v>121</v>
      </c>
      <c r="B40" s="76">
        <v>717124957</v>
      </c>
      <c r="C40" s="76">
        <v>542834133</v>
      </c>
      <c r="D40" s="76">
        <v>407125599.75</v>
      </c>
      <c r="E40" s="76">
        <v>434267306.40000004</v>
      </c>
      <c r="F40" s="76">
        <v>455482924</v>
      </c>
      <c r="G40" s="76">
        <f t="shared" si="1"/>
        <v>48357324.25</v>
      </c>
      <c r="H40" s="76">
        <f t="shared" si="2"/>
        <v>21215617.599999964</v>
      </c>
      <c r="I40" s="123">
        <f t="shared" si="3"/>
        <v>0.83908305743920486</v>
      </c>
    </row>
    <row r="41" spans="1:9" x14ac:dyDescent="0.25">
      <c r="A41" t="s">
        <v>122</v>
      </c>
      <c r="B41" s="76">
        <v>94708016</v>
      </c>
      <c r="C41" s="76">
        <v>80489394</v>
      </c>
      <c r="D41" s="76">
        <v>60367045.5</v>
      </c>
      <c r="E41" s="76">
        <v>64391515.200000003</v>
      </c>
      <c r="F41" s="76">
        <v>78605341</v>
      </c>
      <c r="G41" s="76">
        <f t="shared" si="1"/>
        <v>18238295.5</v>
      </c>
      <c r="H41" s="76">
        <f t="shared" si="2"/>
        <v>14213825.799999997</v>
      </c>
      <c r="I41" s="123">
        <f t="shared" si="3"/>
        <v>0.97659253093643617</v>
      </c>
    </row>
    <row r="42" spans="1:9" x14ac:dyDescent="0.25">
      <c r="A42" t="s">
        <v>123</v>
      </c>
      <c r="B42" s="76">
        <v>99637930</v>
      </c>
      <c r="C42" s="76">
        <v>47902320</v>
      </c>
      <c r="D42" s="76">
        <v>35926740</v>
      </c>
      <c r="E42" s="76">
        <v>38321856</v>
      </c>
      <c r="F42" s="76">
        <v>54033443</v>
      </c>
      <c r="G42" s="76">
        <f t="shared" si="1"/>
        <v>18106703</v>
      </c>
      <c r="H42" s="76">
        <f t="shared" si="2"/>
        <v>15711587</v>
      </c>
      <c r="I42" s="123">
        <f t="shared" si="3"/>
        <v>1.1279921932799915</v>
      </c>
    </row>
    <row r="43" spans="1:9" x14ac:dyDescent="0.25">
      <c r="A43" t="s">
        <v>124</v>
      </c>
      <c r="B43" s="76">
        <v>21207402</v>
      </c>
      <c r="C43" s="76">
        <v>11369942</v>
      </c>
      <c r="D43" s="76">
        <v>8527456.5</v>
      </c>
      <c r="E43" s="76">
        <v>9095953.5999999996</v>
      </c>
      <c r="F43" s="76">
        <v>8540000</v>
      </c>
      <c r="G43" s="76">
        <f t="shared" si="1"/>
        <v>12543.5</v>
      </c>
      <c r="H43" s="76">
        <f t="shared" si="2"/>
        <v>-555953.59999999963</v>
      </c>
      <c r="I43" s="123">
        <f t="shared" si="3"/>
        <v>0.75110321582994888</v>
      </c>
    </row>
    <row r="44" spans="1:9" x14ac:dyDescent="0.25">
      <c r="A44" t="s">
        <v>63</v>
      </c>
      <c r="B44" s="76">
        <v>190891768</v>
      </c>
      <c r="C44" s="76">
        <v>110413171</v>
      </c>
      <c r="D44" s="76">
        <v>82809878.25</v>
      </c>
      <c r="E44" s="76">
        <v>88330536.800000012</v>
      </c>
      <c r="F44" s="76">
        <v>117443593</v>
      </c>
      <c r="G44" s="76">
        <f t="shared" si="1"/>
        <v>34633714.75</v>
      </c>
      <c r="H44" s="76">
        <f t="shared" si="2"/>
        <v>29113056.199999988</v>
      </c>
      <c r="I44" s="123">
        <f t="shared" si="3"/>
        <v>1.0636737622543238</v>
      </c>
    </row>
    <row r="45" spans="1:9" x14ac:dyDescent="0.25">
      <c r="A45" t="s">
        <v>125</v>
      </c>
      <c r="B45" s="76">
        <v>484652105</v>
      </c>
      <c r="C45" s="76">
        <v>314301005</v>
      </c>
      <c r="D45" s="76">
        <v>235725753.75</v>
      </c>
      <c r="E45" s="76">
        <v>251440804</v>
      </c>
      <c r="F45" s="76">
        <v>397636909</v>
      </c>
      <c r="G45" s="76">
        <f t="shared" si="1"/>
        <v>161911155.25</v>
      </c>
      <c r="H45" s="76">
        <f t="shared" si="2"/>
        <v>146196105</v>
      </c>
      <c r="I45" s="123">
        <f t="shared" si="3"/>
        <v>1.2651467945512933</v>
      </c>
    </row>
    <row r="46" spans="1:9" x14ac:dyDescent="0.25">
      <c r="A46" t="s">
        <v>126</v>
      </c>
      <c r="B46" s="76">
        <v>75355939</v>
      </c>
      <c r="C46" s="76">
        <v>33183608</v>
      </c>
      <c r="D46" s="76">
        <v>24887706</v>
      </c>
      <c r="E46" s="76">
        <v>26546886.400000002</v>
      </c>
      <c r="F46" s="76">
        <v>24887706</v>
      </c>
      <c r="G46" s="76">
        <f t="shared" si="1"/>
        <v>0</v>
      </c>
      <c r="H46" s="76">
        <f t="shared" si="2"/>
        <v>-1659180.4000000022</v>
      </c>
      <c r="I46" s="123">
        <f t="shared" si="3"/>
        <v>0.75</v>
      </c>
    </row>
    <row r="47" spans="1:9" x14ac:dyDescent="0.25">
      <c r="A47" t="s">
        <v>127</v>
      </c>
      <c r="B47" s="76">
        <v>47196916</v>
      </c>
      <c r="C47" s="76">
        <v>34066533</v>
      </c>
      <c r="D47" s="76">
        <v>25549899.75</v>
      </c>
      <c r="E47" s="76">
        <v>27253226.400000002</v>
      </c>
      <c r="F47" s="76">
        <v>46145383</v>
      </c>
      <c r="G47" s="76">
        <f t="shared" si="1"/>
        <v>20595483.25</v>
      </c>
      <c r="H47" s="76">
        <f t="shared" si="2"/>
        <v>18892156.599999998</v>
      </c>
      <c r="I47" s="123">
        <f t="shared" si="3"/>
        <v>1.3545664596981442</v>
      </c>
    </row>
    <row r="48" spans="1:9" x14ac:dyDescent="0.25">
      <c r="A48" t="s">
        <v>128</v>
      </c>
      <c r="B48" s="76">
        <v>157762831</v>
      </c>
      <c r="C48" s="76">
        <v>170897560</v>
      </c>
      <c r="D48" s="76">
        <v>128173170</v>
      </c>
      <c r="E48" s="76">
        <v>136718048</v>
      </c>
      <c r="F48" s="76">
        <v>132083189</v>
      </c>
      <c r="G48" s="76">
        <f t="shared" si="1"/>
        <v>3910019</v>
      </c>
      <c r="H48" s="76">
        <f t="shared" si="2"/>
        <v>-4634859</v>
      </c>
      <c r="I48" s="123">
        <f t="shared" si="3"/>
        <v>0.77287931436820978</v>
      </c>
    </row>
    <row r="49" spans="1:9" x14ac:dyDescent="0.25">
      <c r="A49" t="s">
        <v>129</v>
      </c>
      <c r="B49" s="76">
        <v>379058185</v>
      </c>
      <c r="C49" s="76">
        <v>341199445</v>
      </c>
      <c r="D49" s="76">
        <v>255899583.75</v>
      </c>
      <c r="E49" s="76">
        <v>272959556</v>
      </c>
      <c r="F49" s="76">
        <v>620764041</v>
      </c>
      <c r="G49" s="76">
        <f t="shared" si="1"/>
        <v>364864457.25</v>
      </c>
      <c r="H49" s="76">
        <f t="shared" si="2"/>
        <v>347804485</v>
      </c>
      <c r="I49" s="123">
        <f t="shared" si="3"/>
        <v>1.8193582964356816</v>
      </c>
    </row>
    <row r="50" spans="1:9" x14ac:dyDescent="0.25">
      <c r="A50" t="s">
        <v>130</v>
      </c>
      <c r="B50" s="76">
        <v>109812728</v>
      </c>
      <c r="C50" s="76">
        <v>43058053</v>
      </c>
      <c r="D50" s="76">
        <v>32293539.75</v>
      </c>
      <c r="E50" s="76">
        <v>34446442.399999999</v>
      </c>
      <c r="F50" s="76">
        <v>34446444</v>
      </c>
      <c r="G50" s="76">
        <f t="shared" si="1"/>
        <v>2152904.25</v>
      </c>
      <c r="H50" s="76">
        <f t="shared" si="2"/>
        <v>1.6000000014901161</v>
      </c>
      <c r="I50" s="123">
        <f t="shared" si="3"/>
        <v>0.80000003715913492</v>
      </c>
    </row>
    <row r="51" spans="1:9" x14ac:dyDescent="0.25">
      <c r="A51" t="s">
        <v>131</v>
      </c>
      <c r="B51" s="76">
        <v>312845980</v>
      </c>
      <c r="C51" s="76">
        <v>222584337</v>
      </c>
      <c r="D51" s="76">
        <v>166938252.75</v>
      </c>
      <c r="E51" s="76">
        <v>178067469.60000002</v>
      </c>
      <c r="F51" s="76">
        <v>276780684</v>
      </c>
      <c r="G51" s="76">
        <f t="shared" si="1"/>
        <v>109842431.25</v>
      </c>
      <c r="H51" s="76">
        <f t="shared" si="2"/>
        <v>98713214.399999976</v>
      </c>
      <c r="I51" s="123">
        <f t="shared" si="3"/>
        <v>1.2434867957487952</v>
      </c>
    </row>
    <row r="52" spans="1:9" x14ac:dyDescent="0.25">
      <c r="A52" t="s">
        <v>132</v>
      </c>
      <c r="B52" s="76">
        <v>18428651</v>
      </c>
      <c r="C52" s="76">
        <v>12071334</v>
      </c>
      <c r="D52" s="76">
        <v>9053500.5</v>
      </c>
      <c r="E52" s="76">
        <v>9657067.2000000011</v>
      </c>
      <c r="F52" s="76">
        <v>9662742</v>
      </c>
      <c r="G52" s="76">
        <f t="shared" si="1"/>
        <v>609241.5</v>
      </c>
      <c r="H52" s="76">
        <f t="shared" si="2"/>
        <v>5674.7999999988824</v>
      </c>
      <c r="I52" s="123">
        <f t="shared" si="3"/>
        <v>0.80047010545810426</v>
      </c>
    </row>
    <row r="53" spans="1:9" x14ac:dyDescent="0.25">
      <c r="A53" t="s">
        <v>133</v>
      </c>
      <c r="B53" s="76">
        <v>16236659573</v>
      </c>
      <c r="C53" s="76">
        <v>13744356015.392815</v>
      </c>
      <c r="D53" s="76">
        <v>10308267011.044611</v>
      </c>
      <c r="E53" s="76">
        <v>9657067.2000000011</v>
      </c>
      <c r="F53" s="76">
        <v>14762618990</v>
      </c>
      <c r="G53" s="76">
        <f t="shared" si="1"/>
        <v>4454351978.955389</v>
      </c>
      <c r="H53" s="76">
        <f t="shared" si="2"/>
        <v>14752961922.799999</v>
      </c>
      <c r="I53" s="123">
        <f t="shared" si="3"/>
        <v>1.0740858992205087</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P35"/>
  <sheetViews>
    <sheetView topLeftCell="A7" zoomScaleNormal="100" workbookViewId="0">
      <selection activeCell="J32" sqref="J32"/>
    </sheetView>
  </sheetViews>
  <sheetFormatPr defaultColWidth="9.140625" defaultRowHeight="15" x14ac:dyDescent="0.25"/>
  <cols>
    <col min="1" max="1" width="24" style="3" customWidth="1"/>
    <col min="2" max="2" width="22.140625" style="3" customWidth="1"/>
    <col min="3" max="3" width="15.42578125" style="3" customWidth="1"/>
    <col min="4" max="4" width="14.5703125" style="3" customWidth="1"/>
    <col min="5" max="5" width="16.5703125" style="3" customWidth="1"/>
    <col min="6" max="6" width="14.42578125" style="3" customWidth="1"/>
    <col min="7" max="7" width="16.42578125" style="3" customWidth="1"/>
    <col min="8" max="8" width="14.5703125" style="3" customWidth="1"/>
    <col min="9" max="9" width="15.42578125" style="3" customWidth="1"/>
    <col min="10" max="10" width="14.42578125" style="3" customWidth="1"/>
    <col min="11" max="11" width="13.5703125" style="3" customWidth="1"/>
    <col min="12" max="12" width="2.140625" style="3" customWidth="1"/>
    <col min="13" max="13" width="20.5703125" style="3" customWidth="1"/>
    <col min="14" max="15" width="1.42578125" style="3" customWidth="1"/>
    <col min="16" max="16" width="19.42578125" style="3" customWidth="1"/>
    <col min="17" max="16384" width="9.140625" style="3"/>
  </cols>
  <sheetData>
    <row r="1" spans="1:2" ht="15.75" thickBot="1" x14ac:dyDescent="0.3">
      <c r="A1" s="3" t="str">
        <f>IF(A2="Tennessee","Note: Insert Tennessee Note Here","")</f>
        <v/>
      </c>
    </row>
    <row r="2" spans="1:2" ht="15.75" thickBot="1" x14ac:dyDescent="0.3">
      <c r="A2" s="25" t="s">
        <v>122</v>
      </c>
      <c r="B2" s="83" t="s">
        <v>64</v>
      </c>
    </row>
    <row r="3" spans="1:2" ht="15.75" thickBot="1" x14ac:dyDescent="0.3"/>
    <row r="4" spans="1:2" x14ac:dyDescent="0.25">
      <c r="A4" s="50" t="s">
        <v>65</v>
      </c>
      <c r="B4" s="51">
        <f>VLOOKUP($A$2,'SFAG &amp; MOE'!$A$2:$I$53,2,0)</f>
        <v>94708016</v>
      </c>
    </row>
    <row r="5" spans="1:2" x14ac:dyDescent="0.25">
      <c r="A5" s="52" t="s">
        <v>66</v>
      </c>
      <c r="B5" s="53">
        <f>VLOOKUP($A$2,'SFAG &amp; MOE'!$A$2:$I$53,4,0)</f>
        <v>60367045.5</v>
      </c>
    </row>
    <row r="6" spans="1:2" x14ac:dyDescent="0.25">
      <c r="A6" s="52" t="s">
        <v>67</v>
      </c>
      <c r="B6" s="53">
        <f>VLOOKUP($A$2,'SFAG &amp; MOE'!$A$2:$I$53,5,0)</f>
        <v>64391515.200000003</v>
      </c>
    </row>
    <row r="7" spans="1:2" x14ac:dyDescent="0.25">
      <c r="A7" s="54" t="s">
        <v>68</v>
      </c>
      <c r="B7" s="55">
        <f>VLOOKUP($A$2,'SFAG &amp; MOE'!$A$2:$I$53,9,0)</f>
        <v>0.97659253093643617</v>
      </c>
    </row>
    <row r="8" spans="1:2" x14ac:dyDescent="0.25">
      <c r="A8" s="56"/>
      <c r="B8" s="57"/>
    </row>
    <row r="9" spans="1:2" ht="30.75" thickBot="1" x14ac:dyDescent="0.3">
      <c r="A9" s="58" t="s">
        <v>69</v>
      </c>
      <c r="B9" s="59">
        <f>VLOOKUP($A$2,'2018 Category Spending'!$A$3:$L$54,12,0)</f>
        <v>167654122</v>
      </c>
    </row>
    <row r="27" spans="1:16" ht="45" x14ac:dyDescent="0.25">
      <c r="C27" s="11" t="s">
        <v>4</v>
      </c>
      <c r="D27" s="12" t="s">
        <v>70</v>
      </c>
      <c r="E27" s="13" t="s">
        <v>71</v>
      </c>
      <c r="F27" s="14" t="s">
        <v>72</v>
      </c>
      <c r="G27" s="15" t="s">
        <v>73</v>
      </c>
      <c r="H27" s="16" t="s">
        <v>74</v>
      </c>
      <c r="I27" s="17" t="s">
        <v>75</v>
      </c>
      <c r="J27" s="18" t="s">
        <v>35</v>
      </c>
      <c r="K27" s="19" t="s">
        <v>57</v>
      </c>
      <c r="M27" s="121" t="s">
        <v>76</v>
      </c>
    </row>
    <row r="28" spans="1:16" x14ac:dyDescent="0.25">
      <c r="A28" s="145" t="str">
        <f>A2</f>
        <v>Rhode Island</v>
      </c>
      <c r="B28" s="99" t="s">
        <v>77</v>
      </c>
      <c r="C28" s="100">
        <f>VLOOKUP($A$2,'2018 Category Spending'!$A$3:$L$54,2,0)</f>
        <v>25472033</v>
      </c>
      <c r="D28" s="100">
        <f>VLOOKUP($A$2,'2018 Category Spending'!$A$3:$L$54,3,0)</f>
        <v>9874195</v>
      </c>
      <c r="E28" s="100">
        <f>VLOOKUP($A$2,'2018 Category Spending'!$A$3:$L$54,4,0)</f>
        <v>1921152</v>
      </c>
      <c r="F28" s="100">
        <f>VLOOKUP($A$2,'2018 Category Spending'!$A$3:$L$54,5,0)</f>
        <v>40366166</v>
      </c>
      <c r="G28" s="100">
        <f>VLOOKUP($A$2,'2018 Category Spending'!$A$3:$L$54,6,0)</f>
        <v>9810571</v>
      </c>
      <c r="H28" s="100">
        <f>VLOOKUP($A$2,'2018 Category Spending'!$A$3:$L$54,7,0)</f>
        <v>22704603</v>
      </c>
      <c r="I28" s="100">
        <f>VLOOKUP($A$2,'2018 Category Spending'!$A$3:$L$54,8,0)</f>
        <v>0</v>
      </c>
      <c r="J28" s="100">
        <f>VLOOKUP($A$2,'2018 Category Spending'!$A$3:$L$54,9,0)</f>
        <v>23307528</v>
      </c>
      <c r="K28" s="100">
        <f>VLOOKUP($A$2,'2018 Category Spending'!$A$3:$L$54,10,0)</f>
        <v>34197874</v>
      </c>
      <c r="L28" s="24"/>
      <c r="M28" s="97">
        <f>SUM(C28:F28)</f>
        <v>77633546</v>
      </c>
      <c r="N28" s="26"/>
      <c r="O28" s="26"/>
    </row>
    <row r="29" spans="1:16" x14ac:dyDescent="0.25">
      <c r="A29" s="145"/>
      <c r="B29" s="99" t="s">
        <v>78</v>
      </c>
      <c r="C29" s="129">
        <f t="shared" ref="C29:K29" si="0">C28/$B$9</f>
        <v>0.15193204137265412</v>
      </c>
      <c r="D29" s="129">
        <f t="shared" si="0"/>
        <v>5.8896225647228642E-2</v>
      </c>
      <c r="E29" s="129">
        <f t="shared" si="0"/>
        <v>1.1459020375293845E-2</v>
      </c>
      <c r="F29" s="129">
        <f t="shared" si="0"/>
        <v>0.24077049534159381</v>
      </c>
      <c r="G29" s="129">
        <f t="shared" si="0"/>
        <v>5.8516730056896546E-2</v>
      </c>
      <c r="H29" s="129">
        <f t="shared" si="0"/>
        <v>0.13542525963065793</v>
      </c>
      <c r="I29" s="129">
        <f t="shared" si="0"/>
        <v>0</v>
      </c>
      <c r="J29" s="129">
        <f t="shared" si="0"/>
        <v>0.13902150285335663</v>
      </c>
      <c r="K29" s="129">
        <f t="shared" si="0"/>
        <v>0.20397872472231848</v>
      </c>
      <c r="M29" s="101">
        <f>SUM(C29:F29)</f>
        <v>0.46305778273677045</v>
      </c>
      <c r="N29" s="26"/>
      <c r="O29" s="26"/>
      <c r="P29" s="131"/>
    </row>
    <row r="30" spans="1:16" x14ac:dyDescent="0.25">
      <c r="A30" s="145"/>
      <c r="B30" s="99" t="s">
        <v>79</v>
      </c>
      <c r="C30" s="102">
        <f>RANK(C29,'2018 Category Spending'!B169:B219,0)</f>
        <v>28</v>
      </c>
      <c r="D30" s="102">
        <f>RANK(D29,'2018 Category Spending'!C169:C219,0)</f>
        <v>31</v>
      </c>
      <c r="E30" s="102">
        <f>RANK(E29,'2018 Category Spending'!D169:D219,0)</f>
        <v>34</v>
      </c>
      <c r="F30" s="102">
        <f>RANK(F29,'2018 Category Spending'!E169:E219,0)</f>
        <v>15</v>
      </c>
      <c r="G30" s="102">
        <f>RANK(G29,'2018 Category Spending'!F169:F219,0)</f>
        <v>40</v>
      </c>
      <c r="H30" s="102">
        <f>RANK(H29,'2018 Category Spending'!G169:G219,0)</f>
        <v>11</v>
      </c>
      <c r="I30" s="102">
        <f>RANK(I29,'2018 Category Spending'!H169:H219,0)</f>
        <v>28</v>
      </c>
      <c r="J30" s="102">
        <f>RANK(J29,'2018 Category Spending'!I169:I219,0)</f>
        <v>17</v>
      </c>
      <c r="K30" s="102">
        <f>RANK(K29,'2018 Category Spending'!J169:J219,0)</f>
        <v>15</v>
      </c>
      <c r="L30" s="102"/>
      <c r="M30" s="102">
        <f>RANK(M29,'2018 Category Spending'!L169:L219,0)</f>
        <v>29</v>
      </c>
      <c r="N30" s="26"/>
      <c r="O30" s="26"/>
      <c r="P30" s="20"/>
    </row>
    <row r="31" spans="1:16" ht="8.25" customHeight="1" x14ac:dyDescent="0.25">
      <c r="A31" s="21"/>
      <c r="C31" s="22"/>
      <c r="D31" s="22"/>
      <c r="E31" s="23"/>
      <c r="F31" s="21"/>
      <c r="G31" s="20"/>
      <c r="H31" s="21"/>
      <c r="I31" s="21"/>
      <c r="J31" s="21"/>
      <c r="K31" s="21"/>
      <c r="N31" s="26"/>
      <c r="O31" s="26"/>
      <c r="P31" s="20"/>
    </row>
    <row r="32" spans="1:16" x14ac:dyDescent="0.25">
      <c r="A32" s="144" t="s">
        <v>80</v>
      </c>
      <c r="B32" s="99" t="s">
        <v>77</v>
      </c>
      <c r="C32" s="97">
        <f>VLOOKUP('2018 Category Spending'!A55,'2018 Category Spending'!$A$3:$J$55,2,0)</f>
        <v>6710933538</v>
      </c>
      <c r="D32" s="97">
        <f>VLOOKUP('2018 Category Spending'!$A$55,'2018 Category Spending'!$A$3:$J$55,3,0)</f>
        <v>3340086035</v>
      </c>
      <c r="E32" s="97">
        <f>VLOOKUP('2018 Category Spending'!$A$55,'2018 Category Spending'!$A$3:$J$55,4,0)</f>
        <v>852016812</v>
      </c>
      <c r="F32" s="97">
        <f>VLOOKUP('2018 Category Spending'!$A$55,'2018 Category Spending'!$A$3:$J$55,5,0)</f>
        <v>5326109706</v>
      </c>
      <c r="G32" s="97">
        <f>VLOOKUP('2018 Category Spending'!$A$55,'2018 Category Spending'!$A$3:$J$55,6,0)</f>
        <v>3116933395</v>
      </c>
      <c r="H32" s="97">
        <f>VLOOKUP('2018 Category Spending'!$A$55,'2018 Category Spending'!$A$3:$J$55,7,0)</f>
        <v>2822846885</v>
      </c>
      <c r="I32" s="97">
        <f>VLOOKUP('2018 Category Spending'!$A$55,'2018 Category Spending'!$A$3:$J$55,8,0)</f>
        <v>2602827556</v>
      </c>
      <c r="J32" s="97">
        <f>VLOOKUP('2018 Category Spending'!$A$55,'2018 Category Spending'!$A$3:$J$55,9,0)</f>
        <v>2353484771</v>
      </c>
      <c r="K32" s="97">
        <f>VLOOKUP('2018 Category Spending'!$A$55,'2018 Category Spending'!$A$3:$J$55,10,0)</f>
        <v>4211128008</v>
      </c>
      <c r="M32" s="97">
        <f>SUM(C32:F32)</f>
        <v>16229146091</v>
      </c>
      <c r="N32" s="26"/>
      <c r="O32" s="26"/>
      <c r="P32" s="26"/>
    </row>
    <row r="33" spans="1:16" x14ac:dyDescent="0.25">
      <c r="A33" s="144"/>
      <c r="B33" s="99" t="s">
        <v>78</v>
      </c>
      <c r="C33" s="130">
        <f>C32/'2018 Category Spending'!$L$55</f>
        <v>0.21415799735056879</v>
      </c>
      <c r="D33" s="130">
        <f>D32/'2018 Category Spending'!$L$55</f>
        <v>0.10658817170276702</v>
      </c>
      <c r="E33" s="130">
        <f>E32/'2018 Category Spending'!$L$55</f>
        <v>2.718939371605144E-2</v>
      </c>
      <c r="F33" s="130">
        <f>F32/'2018 Category Spending'!$L$55</f>
        <v>0.16996577031312968</v>
      </c>
      <c r="G33" s="130">
        <f>G32/'2018 Category Spending'!$L$55</f>
        <v>9.9466968338840583E-2</v>
      </c>
      <c r="H33" s="130">
        <f>H32/'2018 Category Spending'!$L$55</f>
        <v>9.0082137201295487E-2</v>
      </c>
      <c r="I33" s="130">
        <f>I32/'2018 Category Spending'!$L$55</f>
        <v>8.3060923444632603E-2</v>
      </c>
      <c r="J33" s="130">
        <f>J32/'2018 Category Spending'!$L$55</f>
        <v>7.5103945300377672E-2</v>
      </c>
      <c r="K33" s="130">
        <f>K32/'2018 Category Spending'!$L$55</f>
        <v>0.13438469263233671</v>
      </c>
      <c r="M33" s="101">
        <f>SUM(C33:F33)</f>
        <v>0.51790133308251696</v>
      </c>
      <c r="P33" s="132"/>
    </row>
    <row r="35" spans="1:16" x14ac:dyDescent="0.25">
      <c r="D35" s="31"/>
    </row>
  </sheetData>
  <mergeCells count="2">
    <mergeCell ref="A32:A33"/>
    <mergeCell ref="A28:A3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'2018 Category Spending'!$A$4:$A$54</xm:f>
          </x14:formula1>
          <xm:sqref>A2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Q422"/>
  <sheetViews>
    <sheetView topLeftCell="F1" zoomScaleNormal="100" workbookViewId="0">
      <selection activeCell="I114" sqref="I114:I165"/>
    </sheetView>
  </sheetViews>
  <sheetFormatPr defaultColWidth="9.140625" defaultRowHeight="15" x14ac:dyDescent="0.25"/>
  <cols>
    <col min="1" max="1" width="17.140625" style="3" customWidth="1"/>
    <col min="2" max="2" width="13.5703125" style="3" customWidth="1"/>
    <col min="3" max="4" width="13" style="3" customWidth="1"/>
    <col min="5" max="5" width="14.42578125" style="3" customWidth="1"/>
    <col min="6" max="10" width="13" style="3" customWidth="1"/>
    <col min="11" max="11" width="3.5703125" style="3" customWidth="1"/>
    <col min="12" max="12" width="16.42578125" style="3" customWidth="1"/>
    <col min="13" max="13" width="14.5703125" style="3" customWidth="1"/>
    <col min="14" max="14" width="17.5703125" style="3" customWidth="1"/>
    <col min="15" max="16" width="9.140625" style="3"/>
    <col min="17" max="17" width="9.140625" style="120"/>
    <col min="18" max="16384" width="9.140625" style="3"/>
  </cols>
  <sheetData>
    <row r="1" spans="1:12" ht="59.25" customHeight="1" x14ac:dyDescent="0.25">
      <c r="A1" s="147"/>
      <c r="B1" s="2"/>
      <c r="C1" s="2"/>
      <c r="D1" s="2"/>
      <c r="E1" s="2"/>
      <c r="F1" s="2"/>
      <c r="G1" s="2"/>
      <c r="H1" s="2"/>
      <c r="I1" s="2"/>
      <c r="J1" s="2"/>
      <c r="K1" s="2"/>
    </row>
    <row r="2" spans="1:12" ht="55.5" customHeight="1" x14ac:dyDescent="0.25">
      <c r="A2" s="147"/>
      <c r="B2" s="2"/>
      <c r="C2" s="2"/>
      <c r="D2" s="2"/>
      <c r="E2" s="2"/>
      <c r="F2" s="2"/>
      <c r="G2" s="2"/>
      <c r="H2" s="2"/>
      <c r="I2" s="2"/>
      <c r="J2" s="2"/>
      <c r="K2" s="2"/>
    </row>
    <row r="3" spans="1:12" ht="51" customHeight="1" x14ac:dyDescent="0.25">
      <c r="A3" s="127" t="s">
        <v>81</v>
      </c>
      <c r="B3" s="126" t="s">
        <v>4</v>
      </c>
      <c r="C3" s="8" t="s">
        <v>70</v>
      </c>
      <c r="D3" s="126" t="s">
        <v>20</v>
      </c>
      <c r="E3" s="126" t="s">
        <v>72</v>
      </c>
      <c r="F3" s="126" t="s">
        <v>73</v>
      </c>
      <c r="G3" s="126" t="s">
        <v>74</v>
      </c>
      <c r="H3" s="126" t="s">
        <v>75</v>
      </c>
      <c r="I3" s="126" t="s">
        <v>35</v>
      </c>
      <c r="J3" s="126" t="s">
        <v>57</v>
      </c>
      <c r="L3" s="126" t="s">
        <v>82</v>
      </c>
    </row>
    <row r="4" spans="1:12" x14ac:dyDescent="0.25">
      <c r="A4" s="1" t="s">
        <v>83</v>
      </c>
      <c r="B4" s="4">
        <f t="shared" ref="B4:J4" si="0">B59+B114</f>
        <v>20321862</v>
      </c>
      <c r="C4" s="4">
        <f t="shared" si="0"/>
        <v>6318153</v>
      </c>
      <c r="D4" s="4">
        <f t="shared" si="0"/>
        <v>3855237</v>
      </c>
      <c r="E4" s="4">
        <f t="shared" si="0"/>
        <v>5868720</v>
      </c>
      <c r="F4" s="4">
        <f t="shared" si="0"/>
        <v>32758320</v>
      </c>
      <c r="G4" s="4">
        <f t="shared" si="0"/>
        <v>0</v>
      </c>
      <c r="H4" s="4">
        <f t="shared" si="0"/>
        <v>22273431</v>
      </c>
      <c r="I4" s="4">
        <f t="shared" si="0"/>
        <v>40456037</v>
      </c>
      <c r="J4" s="4">
        <f t="shared" si="0"/>
        <v>51609280</v>
      </c>
      <c r="L4" s="4">
        <v>183461040</v>
      </c>
    </row>
    <row r="5" spans="1:12" x14ac:dyDescent="0.25">
      <c r="A5" s="1" t="s">
        <v>84</v>
      </c>
      <c r="B5" s="4">
        <f t="shared" ref="B5:J5" si="1">B60+B115</f>
        <v>42073843</v>
      </c>
      <c r="C5" s="4">
        <f t="shared" si="1"/>
        <v>8774882</v>
      </c>
      <c r="D5" s="4">
        <f t="shared" si="1"/>
        <v>294110</v>
      </c>
      <c r="E5" s="4">
        <f t="shared" si="1"/>
        <v>18167415</v>
      </c>
      <c r="F5" s="4">
        <f t="shared" si="1"/>
        <v>8356073</v>
      </c>
      <c r="G5" s="4">
        <f t="shared" si="1"/>
        <v>0</v>
      </c>
      <c r="H5" s="4">
        <f t="shared" si="1"/>
        <v>0</v>
      </c>
      <c r="I5" s="4">
        <f t="shared" si="1"/>
        <v>0</v>
      </c>
      <c r="J5" s="4">
        <f t="shared" si="1"/>
        <v>15119554</v>
      </c>
      <c r="L5" s="4">
        <v>92785877</v>
      </c>
    </row>
    <row r="6" spans="1:12" x14ac:dyDescent="0.25">
      <c r="A6" s="1" t="s">
        <v>85</v>
      </c>
      <c r="B6" s="4">
        <f t="shared" ref="B6:J6" si="2">B61+B116</f>
        <v>41697276</v>
      </c>
      <c r="C6" s="4">
        <f t="shared" si="2"/>
        <v>377322</v>
      </c>
      <c r="D6" s="4">
        <f t="shared" si="2"/>
        <v>12819100</v>
      </c>
      <c r="E6" s="4">
        <f t="shared" si="2"/>
        <v>2546800</v>
      </c>
      <c r="F6" s="4">
        <f t="shared" si="2"/>
        <v>20111919</v>
      </c>
      <c r="G6" s="4">
        <f t="shared" si="2"/>
        <v>0</v>
      </c>
      <c r="H6" s="4">
        <f t="shared" si="2"/>
        <v>0</v>
      </c>
      <c r="I6" s="4">
        <f t="shared" si="2"/>
        <v>227246240</v>
      </c>
      <c r="J6" s="4">
        <f t="shared" si="2"/>
        <v>29423238</v>
      </c>
      <c r="L6" s="4">
        <v>334221895</v>
      </c>
    </row>
    <row r="7" spans="1:12" x14ac:dyDescent="0.25">
      <c r="A7" s="1" t="s">
        <v>86</v>
      </c>
      <c r="B7" s="4">
        <f t="shared" ref="B7:J7" si="3">B62+B117</f>
        <v>4098634</v>
      </c>
      <c r="C7" s="4">
        <f t="shared" si="3"/>
        <v>14673570</v>
      </c>
      <c r="D7" s="4">
        <f t="shared" si="3"/>
        <v>1206015</v>
      </c>
      <c r="E7" s="4">
        <f t="shared" si="3"/>
        <v>15514589</v>
      </c>
      <c r="F7" s="4">
        <f t="shared" si="3"/>
        <v>13249263</v>
      </c>
      <c r="G7" s="4">
        <f t="shared" si="3"/>
        <v>0</v>
      </c>
      <c r="H7" s="4">
        <f t="shared" si="3"/>
        <v>108351270</v>
      </c>
      <c r="I7" s="4">
        <f t="shared" si="3"/>
        <v>330060</v>
      </c>
      <c r="J7" s="4">
        <f t="shared" si="3"/>
        <v>7751161</v>
      </c>
      <c r="L7" s="4">
        <v>165174562</v>
      </c>
    </row>
    <row r="8" spans="1:12" x14ac:dyDescent="0.25">
      <c r="A8" s="1" t="s">
        <v>87</v>
      </c>
      <c r="B8" s="4">
        <f t="shared" ref="B8:J8" si="4">B63+B118</f>
        <v>2329995229</v>
      </c>
      <c r="C8" s="4">
        <f t="shared" si="4"/>
        <v>1778602465</v>
      </c>
      <c r="D8" s="4">
        <f t="shared" si="4"/>
        <v>328934454</v>
      </c>
      <c r="E8" s="4">
        <f t="shared" si="4"/>
        <v>742572321</v>
      </c>
      <c r="F8" s="4">
        <f t="shared" si="4"/>
        <v>765718136</v>
      </c>
      <c r="G8" s="4">
        <f t="shared" si="4"/>
        <v>0</v>
      </c>
      <c r="H8" s="4">
        <f t="shared" si="4"/>
        <v>0</v>
      </c>
      <c r="I8" s="4">
        <f t="shared" si="4"/>
        <v>3175</v>
      </c>
      <c r="J8" s="4">
        <f t="shared" si="4"/>
        <v>648020200</v>
      </c>
      <c r="L8" s="4">
        <v>6593845980</v>
      </c>
    </row>
    <row r="9" spans="1:12" x14ac:dyDescent="0.25">
      <c r="A9" s="1" t="s">
        <v>88</v>
      </c>
      <c r="B9" s="4">
        <f t="shared" ref="B9:J9" si="5">B64+B119</f>
        <v>55969019</v>
      </c>
      <c r="C9" s="4">
        <f t="shared" si="5"/>
        <v>10675270</v>
      </c>
      <c r="D9" s="4">
        <f t="shared" si="5"/>
        <v>12330893</v>
      </c>
      <c r="E9" s="4">
        <f t="shared" si="5"/>
        <v>17933109</v>
      </c>
      <c r="F9" s="4">
        <f t="shared" si="5"/>
        <v>60937229</v>
      </c>
      <c r="G9" s="4">
        <f t="shared" si="5"/>
        <v>78132807</v>
      </c>
      <c r="H9" s="4">
        <f t="shared" si="5"/>
        <v>62009671</v>
      </c>
      <c r="I9" s="4">
        <f t="shared" si="5"/>
        <v>46305075</v>
      </c>
      <c r="J9" s="4">
        <f t="shared" si="5"/>
        <v>36860924</v>
      </c>
      <c r="L9" s="4">
        <v>381153997</v>
      </c>
    </row>
    <row r="10" spans="1:12" x14ac:dyDescent="0.25">
      <c r="A10" s="1" t="s">
        <v>89</v>
      </c>
      <c r="B10" s="4">
        <f t="shared" ref="B10:J10" si="6">B65+B120</f>
        <v>50235960</v>
      </c>
      <c r="C10" s="4">
        <f t="shared" si="6"/>
        <v>11731629</v>
      </c>
      <c r="D10" s="4">
        <f t="shared" si="6"/>
        <v>20431012</v>
      </c>
      <c r="E10" s="4">
        <f t="shared" si="6"/>
        <v>39991720</v>
      </c>
      <c r="F10" s="4">
        <f t="shared" si="6"/>
        <v>93572955</v>
      </c>
      <c r="G10" s="4">
        <f t="shared" si="6"/>
        <v>56443535</v>
      </c>
      <c r="H10" s="4">
        <f t="shared" si="6"/>
        <v>76203424</v>
      </c>
      <c r="I10" s="4">
        <f t="shared" si="6"/>
        <v>62229764</v>
      </c>
      <c r="J10" s="4">
        <f t="shared" si="6"/>
        <v>87521641</v>
      </c>
      <c r="L10" s="4">
        <v>498361640</v>
      </c>
    </row>
    <row r="11" spans="1:12" x14ac:dyDescent="0.25">
      <c r="A11" s="1" t="s">
        <v>90</v>
      </c>
      <c r="B11" s="4">
        <f t="shared" ref="B11:J11" si="7">B66+B121</f>
        <v>13868102</v>
      </c>
      <c r="C11" s="4">
        <f t="shared" si="7"/>
        <v>3790622</v>
      </c>
      <c r="D11" s="4">
        <f t="shared" si="7"/>
        <v>0</v>
      </c>
      <c r="E11" s="4">
        <f t="shared" si="7"/>
        <v>76442106</v>
      </c>
      <c r="F11" s="4">
        <f t="shared" si="7"/>
        <v>19793988</v>
      </c>
      <c r="G11" s="4">
        <f t="shared" si="7"/>
        <v>0</v>
      </c>
      <c r="H11" s="4">
        <f t="shared" si="7"/>
        <v>0</v>
      </c>
      <c r="I11" s="4">
        <f t="shared" si="7"/>
        <v>0</v>
      </c>
      <c r="J11" s="4">
        <f t="shared" si="7"/>
        <v>2648501</v>
      </c>
      <c r="L11" s="4">
        <v>116543319</v>
      </c>
    </row>
    <row r="12" spans="1:12" x14ac:dyDescent="0.25">
      <c r="A12" s="1" t="s">
        <v>91</v>
      </c>
      <c r="B12" s="4">
        <f t="shared" ref="B12:J12" si="8">B67+B122</f>
        <v>114481531</v>
      </c>
      <c r="C12" s="4">
        <f t="shared" si="8"/>
        <v>29872825</v>
      </c>
      <c r="D12" s="4">
        <f t="shared" si="8"/>
        <v>1368718</v>
      </c>
      <c r="E12" s="4">
        <f t="shared" si="8"/>
        <v>59117060</v>
      </c>
      <c r="F12" s="4">
        <f t="shared" si="8"/>
        <v>11123308</v>
      </c>
      <c r="G12" s="4">
        <f t="shared" si="8"/>
        <v>0</v>
      </c>
      <c r="H12" s="4">
        <f t="shared" si="8"/>
        <v>0</v>
      </c>
      <c r="I12" s="4">
        <f t="shared" si="8"/>
        <v>0</v>
      </c>
      <c r="J12" s="4">
        <f t="shared" si="8"/>
        <v>73695238</v>
      </c>
      <c r="L12" s="4">
        <v>289658680</v>
      </c>
    </row>
    <row r="13" spans="1:12" x14ac:dyDescent="0.25">
      <c r="A13" s="1" t="s">
        <v>92</v>
      </c>
      <c r="B13" s="4">
        <f t="shared" ref="B13:J13" si="9">B68+B123</f>
        <v>160442905</v>
      </c>
      <c r="C13" s="4">
        <f t="shared" si="9"/>
        <v>43769764</v>
      </c>
      <c r="D13" s="4">
        <f t="shared" si="9"/>
        <v>24071785</v>
      </c>
      <c r="E13" s="4">
        <f t="shared" si="9"/>
        <v>316879226</v>
      </c>
      <c r="F13" s="4">
        <f t="shared" si="9"/>
        <v>70037612</v>
      </c>
      <c r="G13" s="4">
        <f t="shared" si="9"/>
        <v>0</v>
      </c>
      <c r="H13" s="4">
        <f t="shared" si="9"/>
        <v>0</v>
      </c>
      <c r="I13" s="4">
        <f t="shared" si="9"/>
        <v>269205488</v>
      </c>
      <c r="J13" s="4">
        <f t="shared" si="9"/>
        <v>57154876</v>
      </c>
      <c r="L13" s="4">
        <v>941561656</v>
      </c>
    </row>
    <row r="14" spans="1:12" x14ac:dyDescent="0.25">
      <c r="A14" s="1" t="s">
        <v>93</v>
      </c>
      <c r="B14" s="4">
        <f t="shared" ref="B14:J14" si="10">B69+B124</f>
        <v>95549628</v>
      </c>
      <c r="C14" s="4">
        <f t="shared" si="10"/>
        <v>10626204</v>
      </c>
      <c r="D14" s="4">
        <f t="shared" si="10"/>
        <v>15596556</v>
      </c>
      <c r="E14" s="4">
        <f t="shared" si="10"/>
        <v>22182651</v>
      </c>
      <c r="F14" s="4">
        <f t="shared" si="10"/>
        <v>24883496</v>
      </c>
      <c r="G14" s="4">
        <f t="shared" si="10"/>
        <v>0</v>
      </c>
      <c r="H14" s="4">
        <f t="shared" si="10"/>
        <v>0</v>
      </c>
      <c r="I14" s="4">
        <f t="shared" si="10"/>
        <v>247792143</v>
      </c>
      <c r="J14" s="4">
        <f t="shared" si="10"/>
        <v>73515501</v>
      </c>
      <c r="L14" s="4">
        <v>490146179</v>
      </c>
    </row>
    <row r="15" spans="1:12" x14ac:dyDescent="0.25">
      <c r="A15" s="1" t="s">
        <v>94</v>
      </c>
      <c r="B15" s="4">
        <f t="shared" ref="B15:J15" si="11">B70+B125</f>
        <v>28602509</v>
      </c>
      <c r="C15" s="4">
        <f t="shared" si="11"/>
        <v>41180189</v>
      </c>
      <c r="D15" s="4">
        <f t="shared" si="11"/>
        <v>24545068</v>
      </c>
      <c r="E15" s="4">
        <f t="shared" si="11"/>
        <v>11041717</v>
      </c>
      <c r="F15" s="4">
        <f t="shared" si="11"/>
        <v>23529109</v>
      </c>
      <c r="G15" s="4">
        <f t="shared" si="11"/>
        <v>0</v>
      </c>
      <c r="H15" s="4">
        <f t="shared" si="11"/>
        <v>180583</v>
      </c>
      <c r="I15" s="4">
        <f t="shared" si="11"/>
        <v>535904</v>
      </c>
      <c r="J15" s="4">
        <f t="shared" si="11"/>
        <v>69092993</v>
      </c>
      <c r="L15" s="4">
        <v>198708072</v>
      </c>
    </row>
    <row r="16" spans="1:12" x14ac:dyDescent="0.25">
      <c r="A16" s="1" t="s">
        <v>95</v>
      </c>
      <c r="B16" s="4">
        <f t="shared" ref="B16:J16" si="12">B71+B126</f>
        <v>8218660</v>
      </c>
      <c r="C16" s="4">
        <f t="shared" si="12"/>
        <v>2758810</v>
      </c>
      <c r="D16" s="4">
        <f t="shared" si="12"/>
        <v>136272</v>
      </c>
      <c r="E16" s="4">
        <f t="shared" si="12"/>
        <v>13636791</v>
      </c>
      <c r="F16" s="4">
        <f t="shared" si="12"/>
        <v>7759265</v>
      </c>
      <c r="G16" s="4">
        <f t="shared" si="12"/>
        <v>0</v>
      </c>
      <c r="H16" s="4">
        <f t="shared" si="12"/>
        <v>1509203</v>
      </c>
      <c r="I16" s="4">
        <f t="shared" si="12"/>
        <v>1507006</v>
      </c>
      <c r="J16" s="4">
        <f t="shared" si="12"/>
        <v>14020674</v>
      </c>
      <c r="L16" s="4">
        <v>49546681</v>
      </c>
    </row>
    <row r="17" spans="1:12" x14ac:dyDescent="0.25">
      <c r="A17" s="1" t="s">
        <v>96</v>
      </c>
      <c r="B17" s="4">
        <f t="shared" ref="B17:J17" si="13">B72+B127</f>
        <v>31882616</v>
      </c>
      <c r="C17" s="4">
        <f t="shared" si="13"/>
        <v>19252090</v>
      </c>
      <c r="D17" s="4">
        <f t="shared" si="13"/>
        <v>10328074</v>
      </c>
      <c r="E17" s="4">
        <f t="shared" si="13"/>
        <v>593251266</v>
      </c>
      <c r="F17" s="4">
        <f t="shared" si="13"/>
        <v>71255097</v>
      </c>
      <c r="G17" s="4">
        <f t="shared" si="13"/>
        <v>66150494</v>
      </c>
      <c r="H17" s="4">
        <f t="shared" si="13"/>
        <v>106475907</v>
      </c>
      <c r="I17" s="4">
        <f t="shared" si="13"/>
        <v>242282735</v>
      </c>
      <c r="J17" s="4">
        <f t="shared" si="13"/>
        <v>2720600</v>
      </c>
      <c r="L17" s="4">
        <v>1143598879</v>
      </c>
    </row>
    <row r="18" spans="1:12" x14ac:dyDescent="0.25">
      <c r="A18" s="1" t="s">
        <v>97</v>
      </c>
      <c r="B18" s="4">
        <f t="shared" ref="B18:J18" si="14">B73+B128</f>
        <v>14744438</v>
      </c>
      <c r="C18" s="4">
        <f t="shared" si="14"/>
        <v>83762279</v>
      </c>
      <c r="D18" s="4">
        <f t="shared" si="14"/>
        <v>1102831</v>
      </c>
      <c r="E18" s="4">
        <f t="shared" si="14"/>
        <v>118452231</v>
      </c>
      <c r="F18" s="4">
        <f t="shared" si="14"/>
        <v>24101671</v>
      </c>
      <c r="G18" s="4">
        <f t="shared" si="14"/>
        <v>27529635</v>
      </c>
      <c r="H18" s="4">
        <f t="shared" si="14"/>
        <v>0</v>
      </c>
      <c r="I18" s="4">
        <f t="shared" si="14"/>
        <v>9336994</v>
      </c>
      <c r="J18" s="4">
        <f t="shared" si="14"/>
        <v>135842610</v>
      </c>
      <c r="L18" s="4">
        <v>414872689</v>
      </c>
    </row>
    <row r="19" spans="1:12" x14ac:dyDescent="0.25">
      <c r="A19" s="1" t="s">
        <v>98</v>
      </c>
      <c r="B19" s="4">
        <f t="shared" ref="B19:J19" si="15">B74+B129</f>
        <v>33549353</v>
      </c>
      <c r="C19" s="4">
        <f t="shared" si="15"/>
        <v>10484615</v>
      </c>
      <c r="D19" s="4">
        <f t="shared" si="15"/>
        <v>1302454</v>
      </c>
      <c r="E19" s="4">
        <f t="shared" si="15"/>
        <v>58002676</v>
      </c>
      <c r="F19" s="4">
        <f t="shared" si="15"/>
        <v>11711582</v>
      </c>
      <c r="G19" s="4">
        <f t="shared" si="15"/>
        <v>25939342</v>
      </c>
      <c r="H19" s="4">
        <f t="shared" si="15"/>
        <v>0</v>
      </c>
      <c r="I19" s="4">
        <f t="shared" si="15"/>
        <v>55569447</v>
      </c>
      <c r="J19" s="4">
        <f t="shared" si="15"/>
        <v>14946277</v>
      </c>
      <c r="L19" s="4">
        <v>211505746</v>
      </c>
    </row>
    <row r="20" spans="1:12" x14ac:dyDescent="0.25">
      <c r="A20" s="1" t="s">
        <v>99</v>
      </c>
      <c r="B20" s="4">
        <f t="shared" ref="B20:J20" si="16">B75+B130</f>
        <v>13025973</v>
      </c>
      <c r="C20" s="4">
        <f t="shared" si="16"/>
        <v>1020628</v>
      </c>
      <c r="D20" s="4">
        <f t="shared" si="16"/>
        <v>4623833</v>
      </c>
      <c r="E20" s="4">
        <f t="shared" si="16"/>
        <v>6673023</v>
      </c>
      <c r="F20" s="4">
        <f t="shared" si="16"/>
        <v>15916244</v>
      </c>
      <c r="G20" s="4">
        <f t="shared" si="16"/>
        <v>49901778</v>
      </c>
      <c r="H20" s="4">
        <f t="shared" si="16"/>
        <v>15197598</v>
      </c>
      <c r="I20" s="4">
        <f t="shared" si="16"/>
        <v>24611311</v>
      </c>
      <c r="J20" s="4">
        <f t="shared" si="16"/>
        <v>34510025</v>
      </c>
      <c r="L20" s="4">
        <v>165480413</v>
      </c>
    </row>
    <row r="21" spans="1:12" x14ac:dyDescent="0.25">
      <c r="A21" s="1" t="s">
        <v>100</v>
      </c>
      <c r="B21" s="4">
        <f t="shared" ref="B21:J21" si="17">B76+B131</f>
        <v>172117902</v>
      </c>
      <c r="C21" s="4">
        <f t="shared" si="17"/>
        <v>29025759</v>
      </c>
      <c r="D21" s="4">
        <f t="shared" si="17"/>
        <v>8517244</v>
      </c>
      <c r="E21" s="4">
        <f t="shared" si="17"/>
        <v>36051229</v>
      </c>
      <c r="F21" s="4">
        <f t="shared" si="17"/>
        <v>11201002</v>
      </c>
      <c r="G21" s="4">
        <f t="shared" si="17"/>
        <v>0</v>
      </c>
      <c r="H21" s="4">
        <f t="shared" si="17"/>
        <v>0</v>
      </c>
      <c r="I21" s="4">
        <f t="shared" si="17"/>
        <v>0</v>
      </c>
      <c r="J21" s="4">
        <f t="shared" si="17"/>
        <v>4636349</v>
      </c>
      <c r="L21" s="4">
        <v>261549485</v>
      </c>
    </row>
    <row r="22" spans="1:12" x14ac:dyDescent="0.25">
      <c r="A22" s="1" t="s">
        <v>101</v>
      </c>
      <c r="B22" s="4">
        <f t="shared" ref="B22:J22" si="18">B77+B132</f>
        <v>19673217</v>
      </c>
      <c r="C22" s="4">
        <f t="shared" si="18"/>
        <v>33016491</v>
      </c>
      <c r="D22" s="4">
        <f t="shared" si="18"/>
        <v>9893170</v>
      </c>
      <c r="E22" s="4">
        <f t="shared" si="18"/>
        <v>11121773</v>
      </c>
      <c r="F22" s="4">
        <f t="shared" si="18"/>
        <v>19679540</v>
      </c>
      <c r="G22" s="4">
        <f t="shared" si="18"/>
        <v>13627017</v>
      </c>
      <c r="H22" s="4">
        <f t="shared" si="18"/>
        <v>45489640</v>
      </c>
      <c r="I22" s="4">
        <f t="shared" si="18"/>
        <v>37556075</v>
      </c>
      <c r="J22" s="4">
        <f t="shared" si="18"/>
        <v>35458655</v>
      </c>
      <c r="L22" s="4">
        <v>225515578</v>
      </c>
    </row>
    <row r="23" spans="1:12" x14ac:dyDescent="0.25">
      <c r="A23" s="1" t="s">
        <v>102</v>
      </c>
      <c r="B23" s="4">
        <f t="shared" ref="B23:J23" si="19">B78+B133</f>
        <v>30392822</v>
      </c>
      <c r="C23" s="4">
        <f t="shared" si="19"/>
        <v>12456785</v>
      </c>
      <c r="D23" s="4">
        <f t="shared" si="19"/>
        <v>6181701</v>
      </c>
      <c r="E23" s="4">
        <f t="shared" si="19"/>
        <v>16412498</v>
      </c>
      <c r="F23" s="4">
        <f t="shared" si="19"/>
        <v>9069229</v>
      </c>
      <c r="G23" s="4">
        <f t="shared" si="19"/>
        <v>7592075</v>
      </c>
      <c r="H23" s="4">
        <f t="shared" si="19"/>
        <v>718507</v>
      </c>
      <c r="I23" s="4">
        <f t="shared" si="19"/>
        <v>8425180</v>
      </c>
      <c r="J23" s="4">
        <f t="shared" si="19"/>
        <v>25789241</v>
      </c>
      <c r="L23" s="4">
        <v>117038038</v>
      </c>
    </row>
    <row r="24" spans="1:12" x14ac:dyDescent="0.25">
      <c r="A24" s="1" t="s">
        <v>103</v>
      </c>
      <c r="B24" s="4">
        <f t="shared" ref="B24:J24" si="20">B79+B134</f>
        <v>111808946</v>
      </c>
      <c r="C24" s="4">
        <f t="shared" si="20"/>
        <v>28246891</v>
      </c>
      <c r="D24" s="4">
        <f t="shared" si="20"/>
        <v>6149883</v>
      </c>
      <c r="E24" s="4">
        <f t="shared" si="20"/>
        <v>7336000</v>
      </c>
      <c r="F24" s="4">
        <f t="shared" si="20"/>
        <v>42408671</v>
      </c>
      <c r="G24" s="4">
        <f t="shared" si="20"/>
        <v>152657685</v>
      </c>
      <c r="H24" s="4">
        <f t="shared" si="20"/>
        <v>58188198</v>
      </c>
      <c r="I24" s="4">
        <f t="shared" si="20"/>
        <v>26017335</v>
      </c>
      <c r="J24" s="4">
        <f t="shared" si="20"/>
        <v>67533060</v>
      </c>
      <c r="L24" s="4">
        <v>500346669</v>
      </c>
    </row>
    <row r="25" spans="1:12" x14ac:dyDescent="0.25">
      <c r="A25" s="1" t="s">
        <v>104</v>
      </c>
      <c r="B25" s="4">
        <f t="shared" ref="B25:J25" si="21">B80+B135</f>
        <v>197095710</v>
      </c>
      <c r="C25" s="4">
        <f t="shared" si="21"/>
        <v>168495532</v>
      </c>
      <c r="D25" s="4">
        <f t="shared" si="21"/>
        <v>13298374</v>
      </c>
      <c r="E25" s="4">
        <f t="shared" si="21"/>
        <v>338727691</v>
      </c>
      <c r="F25" s="4">
        <f t="shared" si="21"/>
        <v>37800226</v>
      </c>
      <c r="G25" s="4">
        <f t="shared" si="21"/>
        <v>173120286</v>
      </c>
      <c r="H25" s="4">
        <f t="shared" si="21"/>
        <v>0</v>
      </c>
      <c r="I25" s="4">
        <f t="shared" si="21"/>
        <v>5412212</v>
      </c>
      <c r="J25" s="4">
        <f t="shared" si="21"/>
        <v>161368917</v>
      </c>
      <c r="L25" s="4">
        <v>1095318948</v>
      </c>
    </row>
    <row r="26" spans="1:12" x14ac:dyDescent="0.25">
      <c r="A26" s="1" t="s">
        <v>105</v>
      </c>
      <c r="B26" s="4">
        <f t="shared" ref="B26:J26" si="22">B81+B136</f>
        <v>168726265</v>
      </c>
      <c r="C26" s="4">
        <f t="shared" si="22"/>
        <v>4867851</v>
      </c>
      <c r="D26" s="4">
        <f t="shared" si="22"/>
        <v>100174910</v>
      </c>
      <c r="E26" s="4">
        <f t="shared" si="22"/>
        <v>27829091</v>
      </c>
      <c r="F26" s="4">
        <f t="shared" si="22"/>
        <v>302039190</v>
      </c>
      <c r="G26" s="4">
        <f t="shared" si="22"/>
        <v>47087390</v>
      </c>
      <c r="H26" s="4">
        <f t="shared" si="22"/>
        <v>187156948</v>
      </c>
      <c r="I26" s="4">
        <f t="shared" si="22"/>
        <v>98198282</v>
      </c>
      <c r="J26" s="4">
        <f t="shared" si="22"/>
        <v>467476086</v>
      </c>
      <c r="L26" s="4">
        <v>1403556013</v>
      </c>
    </row>
    <row r="27" spans="1:12" x14ac:dyDescent="0.25">
      <c r="A27" s="1" t="s">
        <v>106</v>
      </c>
      <c r="B27" s="4">
        <f t="shared" ref="B27:J27" si="23">B82+B137</f>
        <v>85568844</v>
      </c>
      <c r="C27" s="4">
        <f t="shared" si="23"/>
        <v>61433652</v>
      </c>
      <c r="D27" s="4">
        <f t="shared" si="23"/>
        <v>2523819</v>
      </c>
      <c r="E27" s="4">
        <f t="shared" si="23"/>
        <v>156197793</v>
      </c>
      <c r="F27" s="4">
        <f t="shared" si="23"/>
        <v>54632375</v>
      </c>
      <c r="G27" s="4">
        <f t="shared" si="23"/>
        <v>152778994</v>
      </c>
      <c r="H27" s="4">
        <f t="shared" si="23"/>
        <v>5700000</v>
      </c>
      <c r="I27" s="4">
        <f t="shared" si="23"/>
        <v>0</v>
      </c>
      <c r="J27" s="4">
        <f t="shared" si="23"/>
        <v>44334133</v>
      </c>
      <c r="L27" s="4">
        <v>563169610</v>
      </c>
    </row>
    <row r="28" spans="1:12" x14ac:dyDescent="0.25">
      <c r="A28" s="1" t="s">
        <v>107</v>
      </c>
      <c r="B28" s="4">
        <f t="shared" ref="B28:J28" si="24">B83+B138</f>
        <v>7283266</v>
      </c>
      <c r="C28" s="4">
        <f t="shared" si="24"/>
        <v>28282094</v>
      </c>
      <c r="D28" s="4">
        <f t="shared" si="24"/>
        <v>11790686</v>
      </c>
      <c r="E28" s="4">
        <f t="shared" si="24"/>
        <v>1715430</v>
      </c>
      <c r="F28" s="4">
        <f t="shared" si="24"/>
        <v>16345455</v>
      </c>
      <c r="G28" s="4">
        <f t="shared" si="24"/>
        <v>0</v>
      </c>
      <c r="H28" s="4">
        <f t="shared" si="24"/>
        <v>0</v>
      </c>
      <c r="I28" s="4">
        <f t="shared" si="24"/>
        <v>20757677</v>
      </c>
      <c r="J28" s="4">
        <f t="shared" si="24"/>
        <v>48622285</v>
      </c>
      <c r="L28" s="4">
        <v>134796893</v>
      </c>
    </row>
    <row r="29" spans="1:12" x14ac:dyDescent="0.25">
      <c r="A29" s="1" t="s">
        <v>108</v>
      </c>
      <c r="B29" s="4">
        <f t="shared" ref="B29:J29" si="25">B84+B139</f>
        <v>35600387</v>
      </c>
      <c r="C29" s="4">
        <f t="shared" si="25"/>
        <v>77253265</v>
      </c>
      <c r="D29" s="4">
        <f t="shared" si="25"/>
        <v>10378176</v>
      </c>
      <c r="E29" s="4">
        <f t="shared" si="25"/>
        <v>48657908</v>
      </c>
      <c r="F29" s="4">
        <f t="shared" si="25"/>
        <v>7821500</v>
      </c>
      <c r="G29" s="4">
        <f t="shared" si="25"/>
        <v>0</v>
      </c>
      <c r="H29" s="4">
        <f t="shared" si="25"/>
        <v>0</v>
      </c>
      <c r="I29" s="4">
        <f t="shared" si="25"/>
        <v>131817363</v>
      </c>
      <c r="J29" s="4">
        <f t="shared" si="25"/>
        <v>103937018</v>
      </c>
      <c r="L29" s="4">
        <v>415465617</v>
      </c>
    </row>
    <row r="30" spans="1:12" x14ac:dyDescent="0.25">
      <c r="A30" s="1" t="s">
        <v>109</v>
      </c>
      <c r="B30" s="4">
        <f t="shared" ref="B30:J30" si="26">B85+B140</f>
        <v>25091374</v>
      </c>
      <c r="C30" s="4">
        <f t="shared" si="26"/>
        <v>3931111</v>
      </c>
      <c r="D30" s="4">
        <f t="shared" si="26"/>
        <v>1009841</v>
      </c>
      <c r="E30" s="4">
        <f t="shared" si="26"/>
        <v>9409773</v>
      </c>
      <c r="F30" s="4">
        <f t="shared" si="26"/>
        <v>11415690</v>
      </c>
      <c r="G30" s="4">
        <f t="shared" si="26"/>
        <v>0</v>
      </c>
      <c r="H30" s="4">
        <f t="shared" si="26"/>
        <v>0</v>
      </c>
      <c r="I30" s="4">
        <f t="shared" si="26"/>
        <v>2459902</v>
      </c>
      <c r="J30" s="4">
        <f t="shared" si="26"/>
        <v>6102267</v>
      </c>
      <c r="L30" s="4">
        <v>59419958</v>
      </c>
    </row>
    <row r="31" spans="1:12" x14ac:dyDescent="0.25">
      <c r="A31" s="1" t="s">
        <v>110</v>
      </c>
      <c r="B31" s="4">
        <f t="shared" ref="B31:J31" si="27">B86+B141</f>
        <v>26056953</v>
      </c>
      <c r="C31" s="4">
        <f t="shared" si="27"/>
        <v>11926065</v>
      </c>
      <c r="D31" s="4">
        <f t="shared" si="27"/>
        <v>0</v>
      </c>
      <c r="E31" s="4">
        <f t="shared" si="27"/>
        <v>22243583</v>
      </c>
      <c r="F31" s="4">
        <f t="shared" si="27"/>
        <v>5031869</v>
      </c>
      <c r="G31" s="4">
        <f t="shared" si="27"/>
        <v>33834354</v>
      </c>
      <c r="H31" s="4">
        <f t="shared" si="27"/>
        <v>0</v>
      </c>
      <c r="I31" s="4">
        <f t="shared" si="27"/>
        <v>4174112</v>
      </c>
      <c r="J31" s="4">
        <f t="shared" si="27"/>
        <v>886923</v>
      </c>
      <c r="L31" s="4">
        <v>104153859</v>
      </c>
    </row>
    <row r="32" spans="1:12" x14ac:dyDescent="0.25">
      <c r="A32" s="1" t="s">
        <v>111</v>
      </c>
      <c r="B32" s="4">
        <f t="shared" ref="B32:J32" si="28">B87+B142</f>
        <v>38178148</v>
      </c>
      <c r="C32" s="4">
        <f t="shared" si="28"/>
        <v>1489068</v>
      </c>
      <c r="D32" s="4">
        <f t="shared" si="28"/>
        <v>4505698</v>
      </c>
      <c r="E32" s="4">
        <f t="shared" si="28"/>
        <v>16589878</v>
      </c>
      <c r="F32" s="4">
        <f t="shared" si="28"/>
        <v>23767791</v>
      </c>
      <c r="G32" s="4">
        <f t="shared" si="28"/>
        <v>0</v>
      </c>
      <c r="H32" s="4">
        <f t="shared" si="28"/>
        <v>0</v>
      </c>
      <c r="I32" s="4">
        <f t="shared" si="28"/>
        <v>15603871</v>
      </c>
      <c r="J32" s="4">
        <f t="shared" si="28"/>
        <v>3000320</v>
      </c>
      <c r="L32" s="4">
        <v>103134774</v>
      </c>
    </row>
    <row r="33" spans="1:12" x14ac:dyDescent="0.25">
      <c r="A33" s="1" t="s">
        <v>112</v>
      </c>
      <c r="B33" s="4">
        <f t="shared" ref="B33:J33" si="29">B88+B143</f>
        <v>30650858</v>
      </c>
      <c r="C33" s="4">
        <f t="shared" si="29"/>
        <v>7688712</v>
      </c>
      <c r="D33" s="4">
        <f t="shared" si="29"/>
        <v>2727362</v>
      </c>
      <c r="E33" s="4">
        <f t="shared" si="29"/>
        <v>4581872</v>
      </c>
      <c r="F33" s="4">
        <f t="shared" si="29"/>
        <v>11234199</v>
      </c>
      <c r="G33" s="4">
        <f t="shared" si="29"/>
        <v>0</v>
      </c>
      <c r="H33" s="4">
        <f t="shared" si="29"/>
        <v>0</v>
      </c>
      <c r="I33" s="4">
        <f t="shared" si="29"/>
        <v>5308679</v>
      </c>
      <c r="J33" s="4">
        <f t="shared" si="29"/>
        <v>22134920</v>
      </c>
      <c r="L33" s="4">
        <v>84326602</v>
      </c>
    </row>
    <row r="34" spans="1:12" x14ac:dyDescent="0.25">
      <c r="A34" s="1" t="s">
        <v>113</v>
      </c>
      <c r="B34" s="4">
        <f t="shared" ref="B34:J34" si="30">B89+B144</f>
        <v>81594390</v>
      </c>
      <c r="C34" s="4">
        <f t="shared" si="30"/>
        <v>80723672</v>
      </c>
      <c r="D34" s="4">
        <f t="shared" si="30"/>
        <v>19439413</v>
      </c>
      <c r="E34" s="4">
        <f t="shared" si="30"/>
        <v>166219290</v>
      </c>
      <c r="F34" s="4">
        <f t="shared" si="30"/>
        <v>51531794</v>
      </c>
      <c r="G34" s="4">
        <f t="shared" si="30"/>
        <v>348960631</v>
      </c>
      <c r="H34" s="4">
        <f t="shared" si="30"/>
        <v>549240378</v>
      </c>
      <c r="I34" s="4">
        <f t="shared" si="30"/>
        <v>0</v>
      </c>
      <c r="J34" s="4">
        <f t="shared" si="30"/>
        <v>67133823</v>
      </c>
      <c r="L34" s="4">
        <v>1364843391</v>
      </c>
    </row>
    <row r="35" spans="1:12" x14ac:dyDescent="0.25">
      <c r="A35" s="1" t="s">
        <v>114</v>
      </c>
      <c r="B35" s="4">
        <f t="shared" ref="B35:J35" si="31">B90+B145</f>
        <v>55419066</v>
      </c>
      <c r="C35" s="4">
        <f t="shared" si="31"/>
        <v>18901555</v>
      </c>
      <c r="D35" s="4">
        <f t="shared" si="31"/>
        <v>4761828</v>
      </c>
      <c r="E35" s="4">
        <f t="shared" si="31"/>
        <v>31277500</v>
      </c>
      <c r="F35" s="4">
        <f t="shared" si="31"/>
        <v>4952683</v>
      </c>
      <c r="G35" s="4">
        <f t="shared" si="31"/>
        <v>71929002</v>
      </c>
      <c r="H35" s="4">
        <f t="shared" si="31"/>
        <v>41167881</v>
      </c>
      <c r="I35" s="4">
        <f t="shared" si="31"/>
        <v>869838</v>
      </c>
      <c r="J35" s="4">
        <f t="shared" si="31"/>
        <v>17387144</v>
      </c>
      <c r="L35" s="4">
        <v>246666497</v>
      </c>
    </row>
    <row r="36" spans="1:12" x14ac:dyDescent="0.25">
      <c r="A36" s="1" t="s">
        <v>115</v>
      </c>
      <c r="B36" s="4">
        <f t="shared" ref="B36:J36" si="32">B91+B146</f>
        <v>1489959121</v>
      </c>
      <c r="C36" s="4">
        <f t="shared" si="32"/>
        <v>131513153</v>
      </c>
      <c r="D36" s="4">
        <f t="shared" si="32"/>
        <v>31820523</v>
      </c>
      <c r="E36" s="4">
        <f t="shared" si="32"/>
        <v>577447312</v>
      </c>
      <c r="F36" s="4">
        <f t="shared" si="32"/>
        <v>459788262</v>
      </c>
      <c r="G36" s="4">
        <f t="shared" si="32"/>
        <v>1403064970</v>
      </c>
      <c r="H36" s="4">
        <f t="shared" si="32"/>
        <v>498969635</v>
      </c>
      <c r="I36" s="4">
        <f t="shared" si="32"/>
        <v>247188145</v>
      </c>
      <c r="J36" s="4">
        <f t="shared" si="32"/>
        <v>548501122</v>
      </c>
      <c r="L36" s="4">
        <v>5388252243</v>
      </c>
    </row>
    <row r="37" spans="1:12" x14ac:dyDescent="0.25">
      <c r="A37" s="1" t="s">
        <v>116</v>
      </c>
      <c r="B37" s="4">
        <f t="shared" ref="B37:J37" si="33">B92+B147</f>
        <v>36847046</v>
      </c>
      <c r="C37" s="4">
        <f t="shared" si="33"/>
        <v>5436777</v>
      </c>
      <c r="D37" s="4">
        <f t="shared" si="33"/>
        <v>2730776</v>
      </c>
      <c r="E37" s="4">
        <f t="shared" si="33"/>
        <v>216873678</v>
      </c>
      <c r="F37" s="4">
        <f t="shared" si="33"/>
        <v>68194308</v>
      </c>
      <c r="G37" s="4">
        <f t="shared" si="33"/>
        <v>0</v>
      </c>
      <c r="H37" s="4">
        <f t="shared" si="33"/>
        <v>120828052</v>
      </c>
      <c r="I37" s="4">
        <f t="shared" si="33"/>
        <v>124291909</v>
      </c>
      <c r="J37" s="4">
        <f t="shared" si="33"/>
        <v>22018371</v>
      </c>
      <c r="L37" s="4">
        <v>597220917</v>
      </c>
    </row>
    <row r="38" spans="1:12" x14ac:dyDescent="0.25">
      <c r="A38" s="1" t="s">
        <v>117</v>
      </c>
      <c r="B38" s="4">
        <f t="shared" ref="B38:J38" si="34">B93+B148</f>
        <v>3933844</v>
      </c>
      <c r="C38" s="4">
        <f t="shared" si="34"/>
        <v>3892865</v>
      </c>
      <c r="D38" s="4">
        <f t="shared" si="34"/>
        <v>871331</v>
      </c>
      <c r="E38" s="4">
        <f t="shared" si="34"/>
        <v>1073979</v>
      </c>
      <c r="F38" s="4">
        <f t="shared" si="34"/>
        <v>4352138</v>
      </c>
      <c r="G38" s="4">
        <f t="shared" si="34"/>
        <v>0</v>
      </c>
      <c r="H38" s="4">
        <f t="shared" si="34"/>
        <v>0</v>
      </c>
      <c r="I38" s="4">
        <f t="shared" si="34"/>
        <v>28739408</v>
      </c>
      <c r="J38" s="4">
        <f t="shared" si="34"/>
        <v>263657</v>
      </c>
      <c r="L38" s="4">
        <v>43127222</v>
      </c>
    </row>
    <row r="39" spans="1:12" x14ac:dyDescent="0.25">
      <c r="A39" s="1" t="s">
        <v>118</v>
      </c>
      <c r="B39" s="4">
        <f t="shared" ref="B39:J39" si="35">B94+B149</f>
        <v>236818580</v>
      </c>
      <c r="C39" s="4">
        <f t="shared" si="35"/>
        <v>90063566</v>
      </c>
      <c r="D39" s="4">
        <f t="shared" si="35"/>
        <v>62055223</v>
      </c>
      <c r="E39" s="4">
        <f t="shared" si="35"/>
        <v>405937823</v>
      </c>
      <c r="F39" s="4">
        <f t="shared" si="35"/>
        <v>133603101</v>
      </c>
      <c r="G39" s="4">
        <f t="shared" si="35"/>
        <v>0</v>
      </c>
      <c r="H39" s="4">
        <f t="shared" si="35"/>
        <v>0</v>
      </c>
      <c r="I39" s="4">
        <f t="shared" si="35"/>
        <v>11915659</v>
      </c>
      <c r="J39" s="4">
        <f t="shared" si="35"/>
        <v>191898440</v>
      </c>
      <c r="L39" s="4">
        <v>1132292392</v>
      </c>
    </row>
    <row r="40" spans="1:12" x14ac:dyDescent="0.25">
      <c r="A40" s="1" t="s">
        <v>119</v>
      </c>
      <c r="B40" s="4">
        <f t="shared" ref="B40:J40" si="36">B95+B150</f>
        <v>29493052</v>
      </c>
      <c r="C40" s="4">
        <f t="shared" si="36"/>
        <v>9353853</v>
      </c>
      <c r="D40" s="4">
        <f t="shared" si="36"/>
        <v>2964799</v>
      </c>
      <c r="E40" s="4">
        <f t="shared" si="36"/>
        <v>39188464</v>
      </c>
      <c r="F40" s="4">
        <f t="shared" si="36"/>
        <v>15002519</v>
      </c>
      <c r="G40" s="4">
        <f t="shared" si="36"/>
        <v>0</v>
      </c>
      <c r="H40" s="4">
        <f t="shared" si="36"/>
        <v>12079314</v>
      </c>
      <c r="I40" s="4">
        <f t="shared" si="36"/>
        <v>14303948</v>
      </c>
      <c r="J40" s="4">
        <f t="shared" si="36"/>
        <v>24315690</v>
      </c>
      <c r="L40" s="4">
        <v>146701639</v>
      </c>
    </row>
    <row r="41" spans="1:12" x14ac:dyDescent="0.25">
      <c r="A41" s="1" t="s">
        <v>120</v>
      </c>
      <c r="B41" s="4">
        <f t="shared" ref="B41:J41" si="37">B96+B151</f>
        <v>83385085</v>
      </c>
      <c r="C41" s="4">
        <f t="shared" si="37"/>
        <v>16521066</v>
      </c>
      <c r="D41" s="4">
        <f t="shared" si="37"/>
        <v>12419852</v>
      </c>
      <c r="E41" s="4">
        <f t="shared" si="37"/>
        <v>11175091</v>
      </c>
      <c r="F41" s="4">
        <f t="shared" si="37"/>
        <v>94280192</v>
      </c>
      <c r="G41" s="4">
        <f t="shared" si="37"/>
        <v>3380632</v>
      </c>
      <c r="H41" s="4">
        <f t="shared" si="37"/>
        <v>8629903</v>
      </c>
      <c r="I41" s="4">
        <f t="shared" si="37"/>
        <v>14587516</v>
      </c>
      <c r="J41" s="4">
        <f t="shared" si="37"/>
        <v>32055543</v>
      </c>
      <c r="L41" s="4">
        <v>276434880</v>
      </c>
    </row>
    <row r="42" spans="1:12" x14ac:dyDescent="0.25">
      <c r="A42" s="1" t="s">
        <v>121</v>
      </c>
      <c r="B42" s="4">
        <f t="shared" ref="B42:J42" si="38">B97+B152</f>
        <v>167238924</v>
      </c>
      <c r="C42" s="4">
        <f t="shared" si="38"/>
        <v>102954900</v>
      </c>
      <c r="D42" s="4">
        <f t="shared" si="38"/>
        <v>5971710</v>
      </c>
      <c r="E42" s="4">
        <f t="shared" si="38"/>
        <v>478148178</v>
      </c>
      <c r="F42" s="4">
        <f t="shared" si="38"/>
        <v>73820182</v>
      </c>
      <c r="G42" s="4">
        <f t="shared" si="38"/>
        <v>0</v>
      </c>
      <c r="H42" s="4">
        <f t="shared" si="38"/>
        <v>176996710</v>
      </c>
      <c r="I42" s="4">
        <f t="shared" si="38"/>
        <v>0</v>
      </c>
      <c r="J42" s="4">
        <f t="shared" si="38"/>
        <v>149676955</v>
      </c>
      <c r="L42" s="4">
        <v>1154807559</v>
      </c>
    </row>
    <row r="43" spans="1:12" x14ac:dyDescent="0.25">
      <c r="A43" s="1" t="s">
        <v>122</v>
      </c>
      <c r="B43" s="4">
        <f t="shared" ref="B43:J43" si="39">B98+B153</f>
        <v>25472033</v>
      </c>
      <c r="C43" s="4">
        <f t="shared" si="39"/>
        <v>9874195</v>
      </c>
      <c r="D43" s="4">
        <f t="shared" si="39"/>
        <v>1921152</v>
      </c>
      <c r="E43" s="4">
        <f t="shared" si="39"/>
        <v>40366166</v>
      </c>
      <c r="F43" s="4">
        <f t="shared" si="39"/>
        <v>9810571</v>
      </c>
      <c r="G43" s="4">
        <f t="shared" si="39"/>
        <v>22704603</v>
      </c>
      <c r="H43" s="4">
        <f t="shared" si="39"/>
        <v>0</v>
      </c>
      <c r="I43" s="4">
        <f t="shared" si="39"/>
        <v>23307528</v>
      </c>
      <c r="J43" s="4">
        <f t="shared" si="39"/>
        <v>34197874</v>
      </c>
      <c r="L43" s="4">
        <v>167654122</v>
      </c>
    </row>
    <row r="44" spans="1:12" x14ac:dyDescent="0.25">
      <c r="A44" s="1" t="s">
        <v>123</v>
      </c>
      <c r="B44" s="4">
        <f t="shared" ref="B44:J44" si="40">B99+B154</f>
        <v>52919369</v>
      </c>
      <c r="C44" s="4">
        <f t="shared" si="40"/>
        <v>33401475</v>
      </c>
      <c r="D44" s="4">
        <f t="shared" si="40"/>
        <v>4260901</v>
      </c>
      <c r="E44" s="4">
        <f t="shared" si="40"/>
        <v>4085269</v>
      </c>
      <c r="F44" s="4">
        <f t="shared" si="40"/>
        <v>32298793</v>
      </c>
      <c r="G44" s="4">
        <f t="shared" si="40"/>
        <v>0</v>
      </c>
      <c r="H44" s="4">
        <f t="shared" si="40"/>
        <v>26381757</v>
      </c>
      <c r="I44" s="4">
        <f t="shared" si="40"/>
        <v>5050109</v>
      </c>
      <c r="J44" s="4">
        <f t="shared" si="40"/>
        <v>6363825</v>
      </c>
      <c r="L44" s="4">
        <v>164761498</v>
      </c>
    </row>
    <row r="45" spans="1:12" x14ac:dyDescent="0.25">
      <c r="A45" s="1" t="s">
        <v>124</v>
      </c>
      <c r="B45" s="4">
        <f t="shared" ref="B45:J45" si="41">B100+B155</f>
        <v>15093654</v>
      </c>
      <c r="C45" s="4">
        <f t="shared" si="41"/>
        <v>3516756</v>
      </c>
      <c r="D45" s="4">
        <f t="shared" si="41"/>
        <v>207466</v>
      </c>
      <c r="E45" s="4">
        <f t="shared" si="41"/>
        <v>802914</v>
      </c>
      <c r="F45" s="4">
        <f t="shared" si="41"/>
        <v>2015507</v>
      </c>
      <c r="G45" s="4">
        <f t="shared" si="41"/>
        <v>0</v>
      </c>
      <c r="H45" s="4">
        <f t="shared" si="41"/>
        <v>0</v>
      </c>
      <c r="I45" s="4">
        <f t="shared" si="41"/>
        <v>4862599</v>
      </c>
      <c r="J45" s="4">
        <f t="shared" si="41"/>
        <v>6139920</v>
      </c>
      <c r="L45" s="4">
        <v>32638816</v>
      </c>
    </row>
    <row r="46" spans="1:12" x14ac:dyDescent="0.25">
      <c r="A46" s="1" t="s">
        <v>63</v>
      </c>
      <c r="B46" s="4">
        <f t="shared" ref="B46:J46" si="42">B101+B156</f>
        <v>18416847</v>
      </c>
      <c r="C46" s="4">
        <f t="shared" si="42"/>
        <v>7592026</v>
      </c>
      <c r="D46" s="4">
        <f t="shared" si="42"/>
        <v>186602</v>
      </c>
      <c r="E46" s="4">
        <f t="shared" si="42"/>
        <v>0</v>
      </c>
      <c r="F46" s="4">
        <f t="shared" si="42"/>
        <v>26241166</v>
      </c>
      <c r="G46" s="4">
        <f t="shared" si="42"/>
        <v>0</v>
      </c>
      <c r="H46" s="4">
        <f t="shared" si="42"/>
        <v>85989536</v>
      </c>
      <c r="I46" s="4">
        <f t="shared" si="42"/>
        <v>0</v>
      </c>
      <c r="J46" s="4">
        <f t="shared" si="42"/>
        <v>0</v>
      </c>
      <c r="L46" s="4">
        <v>138426177</v>
      </c>
    </row>
    <row r="47" spans="1:12" x14ac:dyDescent="0.25">
      <c r="A47" s="1" t="s">
        <v>125</v>
      </c>
      <c r="B47" s="4">
        <f t="shared" ref="B47:J47" si="43">B102+B157</f>
        <v>53169997</v>
      </c>
      <c r="C47" s="4">
        <f t="shared" si="43"/>
        <v>84856431</v>
      </c>
      <c r="D47" s="4">
        <f t="shared" si="43"/>
        <v>3185623</v>
      </c>
      <c r="E47" s="4">
        <f t="shared" si="43"/>
        <v>0</v>
      </c>
      <c r="F47" s="4">
        <f t="shared" si="43"/>
        <v>77212639</v>
      </c>
      <c r="G47" s="4">
        <f t="shared" si="43"/>
        <v>0</v>
      </c>
      <c r="H47" s="4">
        <f t="shared" si="43"/>
        <v>340550245</v>
      </c>
      <c r="I47" s="4">
        <f t="shared" si="43"/>
        <v>240425085</v>
      </c>
      <c r="J47" s="4">
        <f t="shared" si="43"/>
        <v>63028108</v>
      </c>
      <c r="L47" s="4">
        <v>862428128</v>
      </c>
    </row>
    <row r="48" spans="1:12" x14ac:dyDescent="0.25">
      <c r="A48" s="1" t="s">
        <v>126</v>
      </c>
      <c r="B48" s="4">
        <f t="shared" ref="B48:J48" si="44">B103+B158</f>
        <v>18920011</v>
      </c>
      <c r="C48" s="4">
        <f t="shared" si="44"/>
        <v>22688834</v>
      </c>
      <c r="D48" s="4">
        <f t="shared" si="44"/>
        <v>7490056</v>
      </c>
      <c r="E48" s="4">
        <f t="shared" si="44"/>
        <v>23451678</v>
      </c>
      <c r="F48" s="4">
        <f t="shared" si="44"/>
        <v>14302344</v>
      </c>
      <c r="G48" s="4">
        <f t="shared" si="44"/>
        <v>0</v>
      </c>
      <c r="H48" s="4">
        <f t="shared" si="44"/>
        <v>7767330</v>
      </c>
      <c r="I48" s="4">
        <f t="shared" si="44"/>
        <v>3750494</v>
      </c>
      <c r="J48" s="4">
        <f t="shared" si="44"/>
        <v>20490713</v>
      </c>
      <c r="L48" s="4">
        <v>118861460</v>
      </c>
    </row>
    <row r="49" spans="1:13" x14ac:dyDescent="0.25">
      <c r="A49" s="1" t="s">
        <v>127</v>
      </c>
      <c r="B49" s="4">
        <f t="shared" ref="B49:J49" si="45">B104+B159</f>
        <v>14147720</v>
      </c>
      <c r="C49" s="4">
        <f t="shared" si="45"/>
        <v>1988690</v>
      </c>
      <c r="D49" s="4">
        <f t="shared" si="45"/>
        <v>1994131</v>
      </c>
      <c r="E49" s="4">
        <f t="shared" si="45"/>
        <v>29849334</v>
      </c>
      <c r="F49" s="4">
        <f t="shared" si="45"/>
        <v>12669126</v>
      </c>
      <c r="G49" s="4">
        <f t="shared" si="45"/>
        <v>18311655</v>
      </c>
      <c r="H49" s="4">
        <f t="shared" si="45"/>
        <v>0</v>
      </c>
      <c r="I49" s="4">
        <f t="shared" si="45"/>
        <v>5769739</v>
      </c>
      <c r="J49" s="4">
        <f t="shared" si="45"/>
        <v>8611904</v>
      </c>
      <c r="L49" s="4">
        <v>93342299</v>
      </c>
    </row>
    <row r="50" spans="1:13" x14ac:dyDescent="0.25">
      <c r="A50" s="1" t="s">
        <v>128</v>
      </c>
      <c r="B50" s="4">
        <f t="shared" ref="B50:J50" si="46">B105+B160</f>
        <v>67732679</v>
      </c>
      <c r="C50" s="4">
        <f t="shared" si="46"/>
        <v>39856041</v>
      </c>
      <c r="D50" s="4">
        <f t="shared" si="46"/>
        <v>10754862</v>
      </c>
      <c r="E50" s="4">
        <f t="shared" si="46"/>
        <v>37011151</v>
      </c>
      <c r="F50" s="4">
        <f t="shared" si="46"/>
        <v>40268417</v>
      </c>
      <c r="G50" s="4">
        <f t="shared" si="46"/>
        <v>0</v>
      </c>
      <c r="H50" s="4">
        <f t="shared" si="46"/>
        <v>4382910</v>
      </c>
      <c r="I50" s="4">
        <f t="shared" si="46"/>
        <v>8159635</v>
      </c>
      <c r="J50" s="4">
        <f t="shared" si="46"/>
        <v>70783990</v>
      </c>
      <c r="L50" s="4">
        <v>278949685</v>
      </c>
    </row>
    <row r="51" spans="1:13" x14ac:dyDescent="0.25">
      <c r="A51" s="1" t="s">
        <v>129</v>
      </c>
      <c r="B51" s="4">
        <f t="shared" ref="B51:J51" si="47">B106+B161</f>
        <v>135806978</v>
      </c>
      <c r="C51" s="4">
        <f t="shared" si="47"/>
        <v>101516667</v>
      </c>
      <c r="D51" s="4">
        <f t="shared" si="47"/>
        <v>3296369</v>
      </c>
      <c r="E51" s="4">
        <f t="shared" si="47"/>
        <v>227095169</v>
      </c>
      <c r="F51" s="4">
        <f t="shared" si="47"/>
        <v>122470160</v>
      </c>
      <c r="G51" s="4">
        <f t="shared" si="47"/>
        <v>0</v>
      </c>
      <c r="H51" s="4">
        <f t="shared" si="47"/>
        <v>39450497</v>
      </c>
      <c r="I51" s="4">
        <f t="shared" si="47"/>
        <v>0</v>
      </c>
      <c r="J51" s="4">
        <f t="shared" si="47"/>
        <v>429109772</v>
      </c>
      <c r="L51" s="4">
        <v>1058745612</v>
      </c>
    </row>
    <row r="52" spans="1:13" x14ac:dyDescent="0.25">
      <c r="A52" s="1" t="s">
        <v>130</v>
      </c>
      <c r="B52" s="4">
        <f t="shared" ref="B52:J52" si="48">B107+B162</f>
        <v>26205913</v>
      </c>
      <c r="C52" s="4">
        <f t="shared" si="48"/>
        <v>473496</v>
      </c>
      <c r="D52" s="4">
        <f t="shared" si="48"/>
        <v>14335689</v>
      </c>
      <c r="E52" s="4">
        <f t="shared" si="48"/>
        <v>16242413</v>
      </c>
      <c r="F52" s="4">
        <f t="shared" si="48"/>
        <v>14328953</v>
      </c>
      <c r="G52" s="4">
        <f t="shared" si="48"/>
        <v>0</v>
      </c>
      <c r="H52" s="4">
        <f t="shared" si="48"/>
        <v>0</v>
      </c>
      <c r="I52" s="4">
        <f t="shared" si="48"/>
        <v>31756796</v>
      </c>
      <c r="J52" s="4">
        <f t="shared" si="48"/>
        <v>23730457</v>
      </c>
      <c r="L52" s="4">
        <v>127073717</v>
      </c>
    </row>
    <row r="53" spans="1:13" x14ac:dyDescent="0.25">
      <c r="A53" s="1" t="s">
        <v>131</v>
      </c>
      <c r="B53" s="4">
        <f t="shared" ref="B53:J53" si="49">B108+B163</f>
        <v>82281803</v>
      </c>
      <c r="C53" s="4">
        <f t="shared" si="49"/>
        <v>26142280</v>
      </c>
      <c r="D53" s="4">
        <f t="shared" si="49"/>
        <v>20274035</v>
      </c>
      <c r="E53" s="4">
        <f t="shared" si="49"/>
        <v>203162650</v>
      </c>
      <c r="F53" s="4">
        <f t="shared" si="49"/>
        <v>27898790</v>
      </c>
      <c r="G53" s="4">
        <f t="shared" si="49"/>
        <v>69700000</v>
      </c>
      <c r="H53" s="4">
        <f t="shared" si="49"/>
        <v>0</v>
      </c>
      <c r="I53" s="4">
        <f t="shared" si="49"/>
        <v>5364296</v>
      </c>
      <c r="J53" s="4">
        <f t="shared" si="49"/>
        <v>146267058</v>
      </c>
      <c r="L53" s="4">
        <v>581090912</v>
      </c>
    </row>
    <row r="54" spans="1:13" x14ac:dyDescent="0.25">
      <c r="A54" s="1" t="s">
        <v>132</v>
      </c>
      <c r="B54" s="4">
        <f t="shared" ref="B54:J54" si="50">B109+B164</f>
        <v>9075196</v>
      </c>
      <c r="C54" s="4">
        <f t="shared" si="50"/>
        <v>3033144</v>
      </c>
      <c r="D54" s="4">
        <f t="shared" si="50"/>
        <v>977195</v>
      </c>
      <c r="E54" s="4">
        <f t="shared" si="50"/>
        <v>1553707</v>
      </c>
      <c r="F54" s="4">
        <f t="shared" si="50"/>
        <v>4629746</v>
      </c>
      <c r="G54" s="4">
        <f t="shared" si="50"/>
        <v>0</v>
      </c>
      <c r="H54" s="4">
        <f t="shared" si="50"/>
        <v>939028</v>
      </c>
      <c r="I54" s="4">
        <f t="shared" si="50"/>
        <v>0</v>
      </c>
      <c r="J54" s="4">
        <f t="shared" si="50"/>
        <v>3420175</v>
      </c>
      <c r="L54" s="4">
        <v>23628191</v>
      </c>
    </row>
    <row r="55" spans="1:13" x14ac:dyDescent="0.25">
      <c r="A55" s="5" t="s">
        <v>133</v>
      </c>
      <c r="B55" s="4">
        <f t="shared" ref="B55:J55" si="51">B110+B165</f>
        <v>6710933538</v>
      </c>
      <c r="C55" s="4">
        <f t="shared" si="51"/>
        <v>3340086035</v>
      </c>
      <c r="D55" s="4">
        <f t="shared" si="51"/>
        <v>852016812</v>
      </c>
      <c r="E55" s="4">
        <f t="shared" si="51"/>
        <v>5326109706</v>
      </c>
      <c r="F55" s="4">
        <f t="shared" si="51"/>
        <v>3116933395</v>
      </c>
      <c r="G55" s="4">
        <f t="shared" si="51"/>
        <v>2822846885</v>
      </c>
      <c r="H55" s="4">
        <f t="shared" si="51"/>
        <v>2602827556</v>
      </c>
      <c r="I55" s="4">
        <f t="shared" si="51"/>
        <v>2353484771</v>
      </c>
      <c r="J55" s="4">
        <f t="shared" si="51"/>
        <v>4211128008</v>
      </c>
      <c r="L55" s="4">
        <v>31336366706</v>
      </c>
    </row>
    <row r="56" spans="1:13" x14ac:dyDescent="0.25">
      <c r="A56" s="6"/>
      <c r="B56" s="2"/>
      <c r="C56" s="2"/>
      <c r="D56" s="2"/>
      <c r="E56" s="2"/>
      <c r="F56" s="2"/>
      <c r="G56" s="2"/>
      <c r="H56" s="2"/>
      <c r="I56" s="2"/>
      <c r="J56" s="2"/>
      <c r="K56" s="2"/>
    </row>
    <row r="57" spans="1:13" x14ac:dyDescent="0.25">
      <c r="A57" s="7"/>
      <c r="B57" s="2"/>
      <c r="C57" s="2"/>
      <c r="D57" s="2"/>
      <c r="E57" s="2"/>
      <c r="F57" s="2"/>
      <c r="G57" s="2"/>
      <c r="H57" s="2"/>
      <c r="I57" s="2"/>
      <c r="J57" s="2"/>
      <c r="K57" s="2"/>
    </row>
    <row r="58" spans="1:13" ht="39" customHeight="1" x14ac:dyDescent="0.25">
      <c r="A58" s="127" t="s">
        <v>134</v>
      </c>
      <c r="B58" s="126" t="s">
        <v>4</v>
      </c>
      <c r="C58" s="126" t="s">
        <v>70</v>
      </c>
      <c r="D58" s="126" t="s">
        <v>20</v>
      </c>
      <c r="E58" s="126" t="s">
        <v>72</v>
      </c>
      <c r="F58" s="126" t="s">
        <v>73</v>
      </c>
      <c r="G58" s="126" t="s">
        <v>74</v>
      </c>
      <c r="H58" s="126" t="s">
        <v>75</v>
      </c>
      <c r="I58" s="126" t="s">
        <v>35</v>
      </c>
      <c r="J58" s="126" t="s">
        <v>57</v>
      </c>
      <c r="L58" s="126" t="s">
        <v>82</v>
      </c>
    </row>
    <row r="59" spans="1:13" x14ac:dyDescent="0.2">
      <c r="A59" s="1" t="s">
        <v>83</v>
      </c>
      <c r="B59" s="74">
        <v>20321862</v>
      </c>
      <c r="C59" s="74">
        <v>6277205</v>
      </c>
      <c r="D59" s="76">
        <v>1360585</v>
      </c>
      <c r="E59" s="76">
        <v>90024</v>
      </c>
      <c r="F59" s="74">
        <v>24144005</v>
      </c>
      <c r="G59" s="76">
        <v>0</v>
      </c>
      <c r="H59" s="74">
        <v>0</v>
      </c>
      <c r="I59" s="76">
        <v>11065821</v>
      </c>
      <c r="J59" s="76">
        <v>27872773</v>
      </c>
      <c r="L59" s="2">
        <v>91132275</v>
      </c>
      <c r="M59" s="78"/>
    </row>
    <row r="60" spans="1:13" x14ac:dyDescent="0.2">
      <c r="A60" s="1" t="s">
        <v>84</v>
      </c>
      <c r="B60" s="74">
        <v>17091522</v>
      </c>
      <c r="C60" s="74">
        <v>8741534</v>
      </c>
      <c r="D60" s="76">
        <v>294110</v>
      </c>
      <c r="E60" s="76">
        <v>15506389</v>
      </c>
      <c r="F60" s="74">
        <v>7165876</v>
      </c>
      <c r="G60" s="76">
        <v>0</v>
      </c>
      <c r="H60" s="74">
        <v>0</v>
      </c>
      <c r="I60" s="76">
        <v>0</v>
      </c>
      <c r="J60" s="76">
        <v>7427921</v>
      </c>
      <c r="L60" s="2">
        <v>56227352</v>
      </c>
      <c r="M60" s="78"/>
    </row>
    <row r="61" spans="1:13" x14ac:dyDescent="0.2">
      <c r="A61" s="1" t="s">
        <v>85</v>
      </c>
      <c r="B61" s="74">
        <v>41697276</v>
      </c>
      <c r="C61" s="74">
        <v>377322</v>
      </c>
      <c r="D61" s="76">
        <v>12819100</v>
      </c>
      <c r="E61" s="76">
        <v>2546800</v>
      </c>
      <c r="F61" s="74">
        <v>15503221</v>
      </c>
      <c r="G61" s="76">
        <v>0</v>
      </c>
      <c r="H61" s="74">
        <v>0</v>
      </c>
      <c r="I61" s="76">
        <v>99557909</v>
      </c>
      <c r="J61" s="76">
        <v>29423238</v>
      </c>
      <c r="L61" s="2">
        <v>201924866</v>
      </c>
      <c r="M61" s="78"/>
    </row>
    <row r="62" spans="1:13" x14ac:dyDescent="0.2">
      <c r="A62" s="1" t="s">
        <v>86</v>
      </c>
      <c r="B62" s="74">
        <v>4098634</v>
      </c>
      <c r="C62" s="74">
        <v>14615698</v>
      </c>
      <c r="D62" s="76">
        <v>949214</v>
      </c>
      <c r="E62" s="76">
        <v>15514589</v>
      </c>
      <c r="F62" s="74">
        <v>10794689</v>
      </c>
      <c r="G62" s="76">
        <v>0</v>
      </c>
      <c r="H62" s="74">
        <v>0</v>
      </c>
      <c r="I62" s="76">
        <v>330060</v>
      </c>
      <c r="J62" s="76">
        <v>7417369</v>
      </c>
      <c r="L62" s="2">
        <v>53720253</v>
      </c>
      <c r="M62" s="78"/>
    </row>
    <row r="63" spans="1:13" x14ac:dyDescent="0.2">
      <c r="A63" s="1" t="s">
        <v>87</v>
      </c>
      <c r="B63" s="74">
        <v>480116893</v>
      </c>
      <c r="C63" s="74">
        <v>1723510960</v>
      </c>
      <c r="D63" s="76">
        <v>213158806</v>
      </c>
      <c r="E63" s="76">
        <v>201585505</v>
      </c>
      <c r="F63" s="74">
        <v>437910845</v>
      </c>
      <c r="G63" s="76">
        <v>0</v>
      </c>
      <c r="H63" s="74">
        <v>0</v>
      </c>
      <c r="I63" s="76">
        <v>0</v>
      </c>
      <c r="J63" s="76">
        <v>628878601</v>
      </c>
      <c r="L63" s="2">
        <v>3685161610</v>
      </c>
      <c r="M63" s="78"/>
    </row>
    <row r="64" spans="1:13" x14ac:dyDescent="0.2">
      <c r="A64" s="1" t="s">
        <v>88</v>
      </c>
      <c r="B64" s="74">
        <v>48100901</v>
      </c>
      <c r="C64" s="74">
        <v>10111361</v>
      </c>
      <c r="D64" s="76">
        <v>11040871</v>
      </c>
      <c r="E64" s="76">
        <v>6715388</v>
      </c>
      <c r="F64" s="74">
        <v>53219553</v>
      </c>
      <c r="G64" s="76">
        <v>0</v>
      </c>
      <c r="H64" s="74">
        <v>84324</v>
      </c>
      <c r="I64" s="76">
        <v>783778</v>
      </c>
      <c r="J64" s="76">
        <v>12523244</v>
      </c>
      <c r="L64" s="2">
        <v>142579420</v>
      </c>
      <c r="M64" s="78"/>
    </row>
    <row r="65" spans="1:13" x14ac:dyDescent="0.2">
      <c r="A65" s="1" t="s">
        <v>89</v>
      </c>
      <c r="B65" s="74">
        <v>0</v>
      </c>
      <c r="C65" s="74">
        <v>0</v>
      </c>
      <c r="D65" s="76">
        <v>19103907</v>
      </c>
      <c r="E65" s="76">
        <v>26678810</v>
      </c>
      <c r="F65" s="74">
        <v>71242809</v>
      </c>
      <c r="G65" s="76">
        <v>0</v>
      </c>
      <c r="H65" s="74">
        <v>0</v>
      </c>
      <c r="I65" s="76">
        <v>62229764</v>
      </c>
      <c r="J65" s="76">
        <v>87421641</v>
      </c>
      <c r="L65" s="2">
        <v>266676931</v>
      </c>
      <c r="M65" s="78"/>
    </row>
    <row r="66" spans="1:13" x14ac:dyDescent="0.2">
      <c r="A66" s="1" t="s">
        <v>90</v>
      </c>
      <c r="B66" s="74">
        <v>910494</v>
      </c>
      <c r="C66" s="74">
        <v>2831622</v>
      </c>
      <c r="D66" s="76">
        <v>0</v>
      </c>
      <c r="E66" s="76">
        <v>20194625</v>
      </c>
      <c r="F66" s="74">
        <v>4408904</v>
      </c>
      <c r="G66" s="76">
        <v>0</v>
      </c>
      <c r="H66" s="74">
        <v>0</v>
      </c>
      <c r="I66" s="76">
        <v>0</v>
      </c>
      <c r="J66" s="76">
        <v>1846293</v>
      </c>
      <c r="L66" s="2">
        <v>30191938</v>
      </c>
      <c r="M66" s="78"/>
    </row>
    <row r="67" spans="1:13" x14ac:dyDescent="0.2">
      <c r="A67" s="1" t="s">
        <v>91</v>
      </c>
      <c r="B67" s="74">
        <v>22292955</v>
      </c>
      <c r="C67" s="74">
        <v>10452775</v>
      </c>
      <c r="D67" s="76">
        <v>273109</v>
      </c>
      <c r="E67" s="76">
        <v>36947695</v>
      </c>
      <c r="F67" s="74">
        <v>11123308</v>
      </c>
      <c r="G67" s="76">
        <v>0</v>
      </c>
      <c r="H67" s="74">
        <v>0</v>
      </c>
      <c r="I67" s="76">
        <v>0</v>
      </c>
      <c r="J67" s="76">
        <v>6136378</v>
      </c>
      <c r="L67" s="2">
        <v>87226220</v>
      </c>
      <c r="M67" s="78"/>
    </row>
    <row r="68" spans="1:13" x14ac:dyDescent="0.2">
      <c r="A68" s="1" t="s">
        <v>92</v>
      </c>
      <c r="B68" s="74">
        <v>36560664</v>
      </c>
      <c r="C68" s="74">
        <v>43769764</v>
      </c>
      <c r="D68" s="76">
        <v>24071785</v>
      </c>
      <c r="E68" s="76">
        <v>204690323</v>
      </c>
      <c r="F68" s="74">
        <v>44383729</v>
      </c>
      <c r="G68" s="76">
        <v>0</v>
      </c>
      <c r="H68" s="74">
        <v>0</v>
      </c>
      <c r="I68" s="76">
        <v>151060681</v>
      </c>
      <c r="J68" s="76">
        <v>57154876</v>
      </c>
      <c r="L68" s="2">
        <v>561691822</v>
      </c>
      <c r="M68" s="78"/>
    </row>
    <row r="69" spans="1:13" x14ac:dyDescent="0.2">
      <c r="A69" s="1" t="s">
        <v>93</v>
      </c>
      <c r="B69" s="74">
        <v>67651096</v>
      </c>
      <c r="C69" s="74">
        <v>10626204</v>
      </c>
      <c r="D69" s="76">
        <v>15596556</v>
      </c>
      <c r="E69" s="76">
        <v>0</v>
      </c>
      <c r="F69" s="74">
        <v>17801609</v>
      </c>
      <c r="G69" s="76">
        <v>0</v>
      </c>
      <c r="H69" s="74">
        <v>0</v>
      </c>
      <c r="I69" s="76">
        <v>171999891</v>
      </c>
      <c r="J69" s="76">
        <v>33102296</v>
      </c>
      <c r="L69" s="2">
        <v>316777652</v>
      </c>
      <c r="M69" s="78"/>
    </row>
    <row r="70" spans="1:13" x14ac:dyDescent="0.2">
      <c r="A70" s="1" t="s">
        <v>94</v>
      </c>
      <c r="B70" s="74">
        <v>17563586</v>
      </c>
      <c r="C70" s="74">
        <v>618174</v>
      </c>
      <c r="D70" s="76">
        <v>1785243</v>
      </c>
      <c r="E70" s="76">
        <v>1529137</v>
      </c>
      <c r="F70" s="74">
        <v>11971328</v>
      </c>
      <c r="G70" s="76">
        <v>0</v>
      </c>
      <c r="H70" s="74">
        <v>0</v>
      </c>
      <c r="I70" s="76">
        <v>469493</v>
      </c>
      <c r="J70" s="76">
        <v>15738874</v>
      </c>
      <c r="L70" s="2">
        <v>49675835</v>
      </c>
      <c r="M70" s="78"/>
    </row>
    <row r="71" spans="1:13" x14ac:dyDescent="0.2">
      <c r="A71" s="1" t="s">
        <v>95</v>
      </c>
      <c r="B71" s="74">
        <v>1923752</v>
      </c>
      <c r="C71" s="74">
        <v>1339038</v>
      </c>
      <c r="D71" s="76">
        <v>64434</v>
      </c>
      <c r="E71" s="76">
        <v>12460971</v>
      </c>
      <c r="F71" s="74">
        <v>5693678</v>
      </c>
      <c r="G71" s="76">
        <v>0</v>
      </c>
      <c r="H71" s="74">
        <v>1059203</v>
      </c>
      <c r="I71" s="76">
        <v>0</v>
      </c>
      <c r="J71" s="76">
        <v>13980226</v>
      </c>
      <c r="L71" s="2">
        <v>36521302</v>
      </c>
      <c r="M71" s="78"/>
    </row>
    <row r="72" spans="1:13" x14ac:dyDescent="0.2">
      <c r="A72" s="1" t="s">
        <v>96</v>
      </c>
      <c r="B72" s="74">
        <v>26918725</v>
      </c>
      <c r="C72" s="74">
        <v>19050392</v>
      </c>
      <c r="D72" s="76">
        <v>742666</v>
      </c>
      <c r="E72" s="76">
        <v>155327304</v>
      </c>
      <c r="F72" s="74">
        <v>70108925</v>
      </c>
      <c r="G72" s="76">
        <v>66150494</v>
      </c>
      <c r="H72" s="74">
        <v>0</v>
      </c>
      <c r="I72" s="76">
        <v>242282735</v>
      </c>
      <c r="J72" s="76">
        <v>2545031</v>
      </c>
      <c r="L72" s="2">
        <v>583126272</v>
      </c>
      <c r="M72" s="78"/>
    </row>
    <row r="73" spans="1:13" x14ac:dyDescent="0.2">
      <c r="A73" s="1" t="s">
        <v>97</v>
      </c>
      <c r="B73" s="74">
        <v>14716227</v>
      </c>
      <c r="C73" s="74">
        <v>83762279</v>
      </c>
      <c r="D73" s="76">
        <v>1102831</v>
      </c>
      <c r="E73" s="76">
        <v>103095284</v>
      </c>
      <c r="F73" s="74">
        <v>24101671</v>
      </c>
      <c r="G73" s="76">
        <v>0</v>
      </c>
      <c r="H73" s="74">
        <v>0</v>
      </c>
      <c r="I73" s="76">
        <v>9336994</v>
      </c>
      <c r="J73" s="76">
        <v>61250393</v>
      </c>
      <c r="L73" s="2">
        <v>297365679</v>
      </c>
      <c r="M73" s="78"/>
    </row>
    <row r="74" spans="1:13" x14ac:dyDescent="0.2">
      <c r="A74" s="1" t="s">
        <v>98</v>
      </c>
      <c r="B74" s="74">
        <v>1625682</v>
      </c>
      <c r="C74" s="74">
        <v>3723178</v>
      </c>
      <c r="D74" s="76">
        <v>308113</v>
      </c>
      <c r="E74" s="76">
        <v>51070644</v>
      </c>
      <c r="F74" s="74">
        <v>6944879</v>
      </c>
      <c r="G74" s="76">
        <v>0</v>
      </c>
      <c r="H74" s="74">
        <v>0</v>
      </c>
      <c r="I74" s="76">
        <v>55569447</v>
      </c>
      <c r="J74" s="76">
        <v>14946277</v>
      </c>
      <c r="L74" s="2">
        <v>134188220</v>
      </c>
      <c r="M74" s="78"/>
    </row>
    <row r="75" spans="1:13" x14ac:dyDescent="0.2">
      <c r="A75" s="1" t="s">
        <v>99</v>
      </c>
      <c r="B75" s="74">
        <v>13025973</v>
      </c>
      <c r="C75" s="74">
        <v>1020628</v>
      </c>
      <c r="D75" s="76">
        <v>4623833</v>
      </c>
      <c r="E75" s="76">
        <v>0</v>
      </c>
      <c r="F75" s="74">
        <v>15916244</v>
      </c>
      <c r="G75" s="76">
        <v>0</v>
      </c>
      <c r="H75" s="74">
        <v>0</v>
      </c>
      <c r="I75" s="76">
        <v>24611311</v>
      </c>
      <c r="J75" s="76">
        <v>34510025</v>
      </c>
      <c r="L75" s="2">
        <v>93708014</v>
      </c>
      <c r="M75" s="78"/>
    </row>
    <row r="76" spans="1:13" x14ac:dyDescent="0.2">
      <c r="A76" s="1" t="s">
        <v>100</v>
      </c>
      <c r="B76" s="74">
        <v>141309259</v>
      </c>
      <c r="C76" s="74">
        <v>18496816</v>
      </c>
      <c r="D76" s="76">
        <v>6043839</v>
      </c>
      <c r="E76" s="76">
        <v>6570655</v>
      </c>
      <c r="F76" s="74">
        <v>10983214</v>
      </c>
      <c r="G76" s="76">
        <v>0</v>
      </c>
      <c r="H76" s="74">
        <v>0</v>
      </c>
      <c r="I76" s="76">
        <v>0</v>
      </c>
      <c r="J76" s="76">
        <v>0</v>
      </c>
      <c r="L76" s="2">
        <v>183403783</v>
      </c>
      <c r="M76" s="78"/>
    </row>
    <row r="77" spans="1:13" x14ac:dyDescent="0.2">
      <c r="A77" s="1" t="s">
        <v>101</v>
      </c>
      <c r="B77" s="74">
        <v>19673217</v>
      </c>
      <c r="C77" s="74">
        <v>2395326</v>
      </c>
      <c r="D77" s="76">
        <v>9893170</v>
      </c>
      <c r="E77" s="76">
        <v>0</v>
      </c>
      <c r="F77" s="74">
        <v>19679540</v>
      </c>
      <c r="G77" s="76">
        <v>0</v>
      </c>
      <c r="H77" s="74">
        <v>40180504</v>
      </c>
      <c r="I77" s="76">
        <v>37556075</v>
      </c>
      <c r="J77" s="76">
        <v>32501615</v>
      </c>
      <c r="L77" s="2">
        <v>161879447</v>
      </c>
      <c r="M77" s="78"/>
    </row>
    <row r="78" spans="1:13" x14ac:dyDescent="0.2">
      <c r="A78" s="1" t="s">
        <v>102</v>
      </c>
      <c r="B78" s="74">
        <v>8759257</v>
      </c>
      <c r="C78" s="74">
        <v>11780240</v>
      </c>
      <c r="D78" s="76">
        <v>5581084</v>
      </c>
      <c r="E78" s="76">
        <v>14638337</v>
      </c>
      <c r="F78" s="74">
        <v>7441395</v>
      </c>
      <c r="G78" s="76">
        <v>7187021</v>
      </c>
      <c r="H78" s="74">
        <v>718507</v>
      </c>
      <c r="I78" s="76">
        <v>6251547</v>
      </c>
      <c r="J78" s="76">
        <v>17156706</v>
      </c>
      <c r="L78" s="2">
        <v>79514094</v>
      </c>
      <c r="M78" s="78"/>
    </row>
    <row r="79" spans="1:13" x14ac:dyDescent="0.2">
      <c r="A79" s="1" t="s">
        <v>103</v>
      </c>
      <c r="B79" s="74">
        <v>100713507</v>
      </c>
      <c r="C79" s="74">
        <v>27953058</v>
      </c>
      <c r="D79" s="76">
        <v>6149883</v>
      </c>
      <c r="E79" s="76">
        <v>6864425</v>
      </c>
      <c r="F79" s="74">
        <v>40349392</v>
      </c>
      <c r="G79" s="76">
        <v>0</v>
      </c>
      <c r="H79" s="74">
        <v>0</v>
      </c>
      <c r="I79" s="76">
        <v>26004543</v>
      </c>
      <c r="J79" s="76">
        <v>37152902</v>
      </c>
      <c r="L79" s="2">
        <v>245187710</v>
      </c>
      <c r="M79" s="78"/>
    </row>
    <row r="80" spans="1:13" x14ac:dyDescent="0.2">
      <c r="A80" s="1" t="s">
        <v>104</v>
      </c>
      <c r="B80" s="74">
        <v>12840829</v>
      </c>
      <c r="C80" s="74">
        <v>156435753</v>
      </c>
      <c r="D80" s="76">
        <v>0</v>
      </c>
      <c r="E80" s="76">
        <v>293754323</v>
      </c>
      <c r="F80" s="74">
        <v>0</v>
      </c>
      <c r="G80" s="76">
        <v>0</v>
      </c>
      <c r="H80" s="74">
        <v>0</v>
      </c>
      <c r="I80" s="76">
        <v>0</v>
      </c>
      <c r="J80" s="76">
        <v>45785519</v>
      </c>
      <c r="L80" s="2">
        <v>508816424</v>
      </c>
      <c r="M80" s="78"/>
    </row>
    <row r="81" spans="1:13" x14ac:dyDescent="0.2">
      <c r="A81" s="1" t="s">
        <v>105</v>
      </c>
      <c r="B81" s="74">
        <v>137198148</v>
      </c>
      <c r="C81" s="74">
        <v>4662607</v>
      </c>
      <c r="D81" s="76">
        <v>91462982</v>
      </c>
      <c r="E81" s="76">
        <v>8300000</v>
      </c>
      <c r="F81" s="74">
        <v>301085562</v>
      </c>
      <c r="G81" s="76">
        <v>0</v>
      </c>
      <c r="H81" s="74">
        <v>0</v>
      </c>
      <c r="I81" s="76">
        <v>85339690</v>
      </c>
      <c r="J81" s="76">
        <v>205440236</v>
      </c>
      <c r="L81" s="2">
        <v>833489225</v>
      </c>
      <c r="M81" s="78"/>
    </row>
    <row r="82" spans="1:13" x14ac:dyDescent="0.2">
      <c r="A82" s="1" t="s">
        <v>106</v>
      </c>
      <c r="B82" s="74">
        <v>61204300</v>
      </c>
      <c r="C82" s="74">
        <v>54552975</v>
      </c>
      <c r="D82" s="76">
        <v>2523819</v>
      </c>
      <c r="E82" s="76">
        <v>38451000</v>
      </c>
      <c r="F82" s="74">
        <v>34621105</v>
      </c>
      <c r="G82" s="76">
        <v>25507889</v>
      </c>
      <c r="H82" s="74">
        <v>0</v>
      </c>
      <c r="I82" s="76">
        <v>0</v>
      </c>
      <c r="J82" s="76">
        <v>44187429</v>
      </c>
      <c r="L82" s="2">
        <v>261048517</v>
      </c>
      <c r="M82" s="78"/>
    </row>
    <row r="83" spans="1:13" x14ac:dyDescent="0.2">
      <c r="A83" s="1" t="s">
        <v>107</v>
      </c>
      <c r="B83" s="74">
        <v>6147736</v>
      </c>
      <c r="C83" s="74">
        <v>9788931</v>
      </c>
      <c r="D83" s="76">
        <v>11518948</v>
      </c>
      <c r="E83" s="76">
        <v>0</v>
      </c>
      <c r="F83" s="74">
        <v>16237008</v>
      </c>
      <c r="G83" s="76">
        <v>0</v>
      </c>
      <c r="H83" s="74">
        <v>0</v>
      </c>
      <c r="I83" s="76">
        <v>20757677</v>
      </c>
      <c r="J83" s="76">
        <v>48622285</v>
      </c>
      <c r="L83" s="2">
        <v>113072585</v>
      </c>
      <c r="M83" s="78"/>
    </row>
    <row r="84" spans="1:13" x14ac:dyDescent="0.2">
      <c r="A84" s="1" t="s">
        <v>108</v>
      </c>
      <c r="B84" s="74">
        <v>1079016</v>
      </c>
      <c r="C84" s="74">
        <v>55483218</v>
      </c>
      <c r="D84" s="76">
        <v>546555</v>
      </c>
      <c r="E84" s="76">
        <v>28062837</v>
      </c>
      <c r="F84" s="74">
        <v>0</v>
      </c>
      <c r="G84" s="76">
        <v>0</v>
      </c>
      <c r="H84" s="74">
        <v>0</v>
      </c>
      <c r="I84" s="76">
        <v>131817363</v>
      </c>
      <c r="J84" s="76">
        <v>18107892</v>
      </c>
      <c r="L84" s="2">
        <v>235096881</v>
      </c>
      <c r="M84" s="78"/>
    </row>
    <row r="85" spans="1:13" x14ac:dyDescent="0.2">
      <c r="A85" s="1" t="s">
        <v>109</v>
      </c>
      <c r="B85" s="74">
        <v>24143212</v>
      </c>
      <c r="C85" s="74">
        <v>411558</v>
      </c>
      <c r="D85" s="76">
        <v>0</v>
      </c>
      <c r="E85" s="76">
        <v>8095783</v>
      </c>
      <c r="F85" s="74">
        <v>4639452</v>
      </c>
      <c r="G85" s="76">
        <v>0</v>
      </c>
      <c r="H85" s="74">
        <v>0</v>
      </c>
      <c r="I85" s="76">
        <v>2459902</v>
      </c>
      <c r="J85" s="76">
        <v>5674161</v>
      </c>
      <c r="L85" s="2">
        <v>45424068</v>
      </c>
      <c r="M85" s="78"/>
    </row>
    <row r="86" spans="1:13" x14ac:dyDescent="0.2">
      <c r="A86" s="1" t="s">
        <v>110</v>
      </c>
      <c r="B86" s="74">
        <v>19113089</v>
      </c>
      <c r="C86" s="74">
        <v>9232183</v>
      </c>
      <c r="D86" s="76">
        <v>0</v>
      </c>
      <c r="E86" s="76">
        <v>15744585</v>
      </c>
      <c r="F86" s="74">
        <v>5031869</v>
      </c>
      <c r="G86" s="76">
        <v>0</v>
      </c>
      <c r="H86" s="74">
        <v>0</v>
      </c>
      <c r="I86" s="76">
        <v>4174112</v>
      </c>
      <c r="J86" s="76">
        <v>428383</v>
      </c>
      <c r="L86" s="2">
        <v>53724221</v>
      </c>
      <c r="M86" s="78"/>
    </row>
    <row r="87" spans="1:13" x14ac:dyDescent="0.2">
      <c r="A87" s="1" t="s">
        <v>111</v>
      </c>
      <c r="B87" s="74">
        <v>14027691</v>
      </c>
      <c r="C87" s="74">
        <v>9600</v>
      </c>
      <c r="D87" s="76">
        <v>1519579</v>
      </c>
      <c r="E87" s="76">
        <v>1125055</v>
      </c>
      <c r="F87" s="74">
        <v>21786625</v>
      </c>
      <c r="G87" s="76">
        <v>0</v>
      </c>
      <c r="H87" s="74">
        <v>0</v>
      </c>
      <c r="I87" s="76">
        <v>1000000</v>
      </c>
      <c r="J87" s="76">
        <v>99101</v>
      </c>
      <c r="L87" s="2">
        <v>39567651</v>
      </c>
      <c r="M87" s="78"/>
    </row>
    <row r="88" spans="1:13" x14ac:dyDescent="0.2">
      <c r="A88" s="1" t="s">
        <v>112</v>
      </c>
      <c r="B88" s="74">
        <v>15786898</v>
      </c>
      <c r="C88" s="74">
        <v>4764821</v>
      </c>
      <c r="D88" s="76">
        <v>2409464</v>
      </c>
      <c r="E88" s="76">
        <v>0</v>
      </c>
      <c r="F88" s="74">
        <v>3180858</v>
      </c>
      <c r="G88" s="76">
        <v>0</v>
      </c>
      <c r="H88" s="74">
        <v>0</v>
      </c>
      <c r="I88" s="76">
        <v>5308679</v>
      </c>
      <c r="J88" s="76">
        <v>9162277</v>
      </c>
      <c r="L88" s="2">
        <v>40612997</v>
      </c>
      <c r="M88" s="78"/>
    </row>
    <row r="89" spans="1:13" x14ac:dyDescent="0.2">
      <c r="A89" s="1" t="s">
        <v>113</v>
      </c>
      <c r="B89" s="74">
        <v>78630113</v>
      </c>
      <c r="C89" s="74">
        <v>45465616</v>
      </c>
      <c r="D89" s="76">
        <v>11489644</v>
      </c>
      <c r="E89" s="76">
        <v>97268176</v>
      </c>
      <c r="F89" s="74">
        <v>33396413</v>
      </c>
      <c r="G89" s="76">
        <v>123500000</v>
      </c>
      <c r="H89" s="74">
        <v>0</v>
      </c>
      <c r="I89" s="76">
        <v>0</v>
      </c>
      <c r="J89" s="76">
        <v>50033272</v>
      </c>
      <c r="L89" s="2">
        <v>439783234</v>
      </c>
      <c r="M89" s="78"/>
    </row>
    <row r="90" spans="1:13" x14ac:dyDescent="0.2">
      <c r="A90" s="1" t="s">
        <v>114</v>
      </c>
      <c r="B90" s="74">
        <v>46002831</v>
      </c>
      <c r="C90" s="74">
        <v>18307768</v>
      </c>
      <c r="D90" s="76">
        <v>674848</v>
      </c>
      <c r="E90" s="76">
        <v>31277500</v>
      </c>
      <c r="F90" s="74">
        <v>4952683</v>
      </c>
      <c r="G90" s="76">
        <v>0</v>
      </c>
      <c r="H90" s="74">
        <v>17600000</v>
      </c>
      <c r="I90" s="76">
        <v>869838</v>
      </c>
      <c r="J90" s="76">
        <v>5000000</v>
      </c>
      <c r="L90" s="2">
        <v>124685468</v>
      </c>
      <c r="M90" s="78"/>
    </row>
    <row r="91" spans="1:13" x14ac:dyDescent="0.2">
      <c r="A91" s="1" t="s">
        <v>115</v>
      </c>
      <c r="B91" s="74">
        <v>1029042930</v>
      </c>
      <c r="C91" s="74">
        <v>127622444</v>
      </c>
      <c r="D91" s="76">
        <v>26566782</v>
      </c>
      <c r="E91" s="76">
        <v>475462144</v>
      </c>
      <c r="F91" s="74">
        <v>307927971</v>
      </c>
      <c r="G91" s="76">
        <v>0</v>
      </c>
      <c r="H91" s="74">
        <v>0</v>
      </c>
      <c r="I91" s="76">
        <v>216649478</v>
      </c>
      <c r="J91" s="76">
        <v>486167978</v>
      </c>
      <c r="L91" s="2">
        <v>2669439727</v>
      </c>
      <c r="M91" s="78"/>
    </row>
    <row r="92" spans="1:13" x14ac:dyDescent="0.2">
      <c r="A92" s="1" t="s">
        <v>116</v>
      </c>
      <c r="B92" s="74">
        <v>36847046</v>
      </c>
      <c r="C92" s="74">
        <v>1960627</v>
      </c>
      <c r="D92" s="76">
        <v>377653</v>
      </c>
      <c r="E92" s="76">
        <v>171235147</v>
      </c>
      <c r="F92" s="74">
        <v>23053317</v>
      </c>
      <c r="G92" s="76">
        <v>0</v>
      </c>
      <c r="H92" s="74">
        <v>0</v>
      </c>
      <c r="I92" s="76">
        <v>74292829</v>
      </c>
      <c r="J92" s="76">
        <v>16673658</v>
      </c>
      <c r="L92" s="2">
        <v>324440277</v>
      </c>
      <c r="M92" s="78"/>
    </row>
    <row r="93" spans="1:13" x14ac:dyDescent="0.2">
      <c r="A93" s="1" t="s">
        <v>117</v>
      </c>
      <c r="B93" s="74">
        <v>1786838</v>
      </c>
      <c r="C93" s="74">
        <v>492152</v>
      </c>
      <c r="D93" s="76">
        <v>343279</v>
      </c>
      <c r="E93" s="76">
        <v>0</v>
      </c>
      <c r="F93" s="74">
        <v>4352138</v>
      </c>
      <c r="G93" s="76">
        <v>0</v>
      </c>
      <c r="H93" s="74">
        <v>0</v>
      </c>
      <c r="I93" s="76">
        <v>26819872</v>
      </c>
      <c r="J93" s="76">
        <v>263657</v>
      </c>
      <c r="L93" s="2">
        <v>34057936</v>
      </c>
      <c r="M93" s="78"/>
    </row>
    <row r="94" spans="1:13" x14ac:dyDescent="0.2">
      <c r="A94" s="1" t="s">
        <v>118</v>
      </c>
      <c r="B94" s="74">
        <v>103005212</v>
      </c>
      <c r="C94" s="74">
        <v>89898373</v>
      </c>
      <c r="D94" s="76">
        <v>62055223</v>
      </c>
      <c r="E94" s="76">
        <v>229608010</v>
      </c>
      <c r="F94" s="74">
        <v>88579013</v>
      </c>
      <c r="G94" s="76">
        <v>0</v>
      </c>
      <c r="H94" s="74">
        <v>0</v>
      </c>
      <c r="I94" s="76">
        <v>11921884</v>
      </c>
      <c r="J94" s="76">
        <v>90261764</v>
      </c>
      <c r="L94" s="2">
        <v>675329479</v>
      </c>
      <c r="M94" s="78"/>
    </row>
    <row r="95" spans="1:13" x14ac:dyDescent="0.2">
      <c r="A95" s="1" t="s">
        <v>119</v>
      </c>
      <c r="B95" s="74">
        <v>15885294</v>
      </c>
      <c r="C95" s="74">
        <v>2634269</v>
      </c>
      <c r="D95" s="76">
        <v>1458664</v>
      </c>
      <c r="E95" s="76">
        <v>32283371</v>
      </c>
      <c r="F95" s="74">
        <v>2871712</v>
      </c>
      <c r="G95" s="76">
        <v>0</v>
      </c>
      <c r="H95" s="74">
        <v>0</v>
      </c>
      <c r="I95" s="76">
        <v>8497119</v>
      </c>
      <c r="J95" s="76">
        <v>22951496</v>
      </c>
      <c r="L95" s="2">
        <v>86581925</v>
      </c>
      <c r="M95" s="78"/>
    </row>
    <row r="96" spans="1:13" x14ac:dyDescent="0.2">
      <c r="A96" s="1" t="s">
        <v>120</v>
      </c>
      <c r="B96" s="74">
        <v>58859381</v>
      </c>
      <c r="C96" s="74">
        <v>13244236</v>
      </c>
      <c r="D96" s="76">
        <v>11141351</v>
      </c>
      <c r="E96" s="76">
        <v>4650904</v>
      </c>
      <c r="F96" s="74">
        <v>79560233</v>
      </c>
      <c r="G96" s="76">
        <v>0</v>
      </c>
      <c r="H96" s="74">
        <v>0</v>
      </c>
      <c r="I96" s="76">
        <v>14587516</v>
      </c>
      <c r="J96" s="76">
        <v>2757008</v>
      </c>
      <c r="L96" s="2">
        <v>184800629</v>
      </c>
      <c r="M96" s="78"/>
    </row>
    <row r="97" spans="1:13" x14ac:dyDescent="0.2">
      <c r="A97" s="1" t="s">
        <v>121</v>
      </c>
      <c r="B97" s="74">
        <v>148355534</v>
      </c>
      <c r="C97" s="74">
        <v>93848180</v>
      </c>
      <c r="D97" s="76">
        <v>5611736</v>
      </c>
      <c r="E97" s="76">
        <v>261511938</v>
      </c>
      <c r="F97" s="74">
        <v>51380442</v>
      </c>
      <c r="G97" s="76">
        <v>0</v>
      </c>
      <c r="H97" s="74">
        <v>0</v>
      </c>
      <c r="I97" s="76">
        <v>0</v>
      </c>
      <c r="J97" s="76">
        <v>138616805</v>
      </c>
      <c r="L97" s="2">
        <v>699324635</v>
      </c>
      <c r="M97" s="78"/>
    </row>
    <row r="98" spans="1:13" x14ac:dyDescent="0.2">
      <c r="A98" s="1" t="s">
        <v>122</v>
      </c>
      <c r="B98" s="74">
        <v>22407579</v>
      </c>
      <c r="C98" s="74">
        <v>8610581</v>
      </c>
      <c r="D98" s="76">
        <v>1921152</v>
      </c>
      <c r="E98" s="76">
        <v>33825120</v>
      </c>
      <c r="F98" s="74">
        <v>8869232</v>
      </c>
      <c r="G98" s="76">
        <v>0</v>
      </c>
      <c r="H98" s="74">
        <v>0</v>
      </c>
      <c r="I98" s="76">
        <v>4072054</v>
      </c>
      <c r="J98" s="76">
        <v>9343063</v>
      </c>
      <c r="L98" s="2">
        <v>89048781</v>
      </c>
      <c r="M98" s="78"/>
    </row>
    <row r="99" spans="1:13" x14ac:dyDescent="0.2">
      <c r="A99" s="1" t="s">
        <v>123</v>
      </c>
      <c r="B99" s="74">
        <v>51902981</v>
      </c>
      <c r="C99" s="74">
        <v>13401475</v>
      </c>
      <c r="D99" s="76">
        <v>4260901</v>
      </c>
      <c r="E99" s="76">
        <v>0</v>
      </c>
      <c r="F99" s="74">
        <v>29748772</v>
      </c>
      <c r="G99" s="76">
        <v>0</v>
      </c>
      <c r="H99" s="74">
        <v>0</v>
      </c>
      <c r="I99" s="76">
        <v>5050105</v>
      </c>
      <c r="J99" s="76">
        <v>6363821</v>
      </c>
      <c r="L99" s="2">
        <v>110728055</v>
      </c>
      <c r="M99" s="78"/>
    </row>
    <row r="100" spans="1:13" x14ac:dyDescent="0.2">
      <c r="A100" s="1" t="s">
        <v>124</v>
      </c>
      <c r="B100" s="74">
        <v>9267853</v>
      </c>
      <c r="C100" s="74">
        <v>2379537</v>
      </c>
      <c r="D100" s="76">
        <v>169510</v>
      </c>
      <c r="E100" s="76">
        <v>0</v>
      </c>
      <c r="F100" s="74">
        <v>1279397</v>
      </c>
      <c r="G100" s="76">
        <v>0</v>
      </c>
      <c r="H100" s="74">
        <v>0</v>
      </c>
      <c r="I100" s="76">
        <v>4862599</v>
      </c>
      <c r="J100" s="76">
        <v>6139920</v>
      </c>
      <c r="L100" s="2">
        <v>24098816</v>
      </c>
      <c r="M100" s="78"/>
    </row>
    <row r="101" spans="1:13" x14ac:dyDescent="0.2">
      <c r="A101" s="1" t="s">
        <v>63</v>
      </c>
      <c r="B101" s="74">
        <v>42935</v>
      </c>
      <c r="C101" s="74">
        <v>0</v>
      </c>
      <c r="D101" s="76">
        <v>0</v>
      </c>
      <c r="E101" s="76">
        <v>0</v>
      </c>
      <c r="F101" s="74">
        <v>20939649</v>
      </c>
      <c r="G101" s="76">
        <v>0</v>
      </c>
      <c r="H101" s="74">
        <v>0</v>
      </c>
      <c r="I101" s="76">
        <v>0</v>
      </c>
      <c r="J101" s="76">
        <v>0</v>
      </c>
      <c r="L101" s="2">
        <v>20982584</v>
      </c>
      <c r="M101" s="78"/>
    </row>
    <row r="102" spans="1:13" x14ac:dyDescent="0.2">
      <c r="A102" s="1" t="s">
        <v>125</v>
      </c>
      <c r="B102" s="74">
        <v>4912686</v>
      </c>
      <c r="C102" s="74">
        <v>77265772</v>
      </c>
      <c r="D102" s="76">
        <v>2843061</v>
      </c>
      <c r="E102" s="76">
        <v>0</v>
      </c>
      <c r="F102" s="74">
        <v>76405629</v>
      </c>
      <c r="G102" s="76">
        <v>0</v>
      </c>
      <c r="H102" s="74">
        <v>0</v>
      </c>
      <c r="I102" s="76">
        <v>240425085</v>
      </c>
      <c r="J102" s="76">
        <v>62938986</v>
      </c>
      <c r="L102" s="2">
        <v>464791219</v>
      </c>
      <c r="M102" s="78"/>
    </row>
    <row r="103" spans="1:13" x14ac:dyDescent="0.2">
      <c r="A103" s="1" t="s">
        <v>126</v>
      </c>
      <c r="B103" s="74">
        <v>12816155</v>
      </c>
      <c r="C103" s="74">
        <v>13605669</v>
      </c>
      <c r="D103" s="76">
        <v>6229836</v>
      </c>
      <c r="E103" s="76">
        <v>18976754</v>
      </c>
      <c r="F103" s="74">
        <v>10722270</v>
      </c>
      <c r="G103" s="76">
        <v>0</v>
      </c>
      <c r="H103" s="74">
        <v>7628748</v>
      </c>
      <c r="I103" s="76">
        <v>3725200</v>
      </c>
      <c r="J103" s="76">
        <v>20269122</v>
      </c>
      <c r="L103" s="2">
        <v>93973754</v>
      </c>
      <c r="M103" s="78"/>
    </row>
    <row r="104" spans="1:13" x14ac:dyDescent="0.2">
      <c r="A104" s="1" t="s">
        <v>127</v>
      </c>
      <c r="B104" s="74">
        <v>2475789</v>
      </c>
      <c r="C104" s="74">
        <v>0</v>
      </c>
      <c r="D104" s="76">
        <v>0</v>
      </c>
      <c r="E104" s="76">
        <v>10058025</v>
      </c>
      <c r="F104" s="74">
        <v>5671434</v>
      </c>
      <c r="G104" s="76">
        <v>18311655</v>
      </c>
      <c r="H104" s="74">
        <v>0</v>
      </c>
      <c r="I104" s="76">
        <v>5769739</v>
      </c>
      <c r="J104" s="76">
        <v>4910274</v>
      </c>
      <c r="L104" s="2">
        <v>47196916</v>
      </c>
      <c r="M104" s="78"/>
    </row>
    <row r="105" spans="1:13" x14ac:dyDescent="0.2">
      <c r="A105" s="1" t="s">
        <v>128</v>
      </c>
      <c r="B105" s="74">
        <v>27992510</v>
      </c>
      <c r="C105" s="74">
        <v>14703290</v>
      </c>
      <c r="D105" s="76">
        <v>4039944</v>
      </c>
      <c r="E105" s="76">
        <v>15682389</v>
      </c>
      <c r="F105" s="74">
        <v>18026355</v>
      </c>
      <c r="G105" s="76">
        <v>0</v>
      </c>
      <c r="H105" s="74">
        <v>0</v>
      </c>
      <c r="I105" s="76">
        <v>8159635</v>
      </c>
      <c r="J105" s="76">
        <v>58262373</v>
      </c>
      <c r="L105" s="2">
        <v>146866496</v>
      </c>
      <c r="M105" s="78"/>
    </row>
    <row r="106" spans="1:13" x14ac:dyDescent="0.2">
      <c r="A106" s="1" t="s">
        <v>129</v>
      </c>
      <c r="B106" s="74">
        <v>122554177</v>
      </c>
      <c r="C106" s="74">
        <v>51452818</v>
      </c>
      <c r="D106" s="76">
        <v>3296369</v>
      </c>
      <c r="E106" s="76">
        <v>186552139</v>
      </c>
      <c r="F106" s="74">
        <v>59455405</v>
      </c>
      <c r="G106" s="76">
        <v>0</v>
      </c>
      <c r="H106" s="74">
        <v>0</v>
      </c>
      <c r="I106" s="76">
        <v>0</v>
      </c>
      <c r="J106" s="76">
        <v>14670663</v>
      </c>
      <c r="L106" s="2">
        <v>437981571</v>
      </c>
      <c r="M106" s="78"/>
    </row>
    <row r="107" spans="1:13" x14ac:dyDescent="0.2">
      <c r="A107" s="1" t="s">
        <v>130</v>
      </c>
      <c r="B107" s="74">
        <v>1585750</v>
      </c>
      <c r="C107" s="74">
        <v>473496</v>
      </c>
      <c r="D107" s="76">
        <v>12647764</v>
      </c>
      <c r="E107" s="76">
        <v>13271021</v>
      </c>
      <c r="F107" s="74">
        <v>9161989</v>
      </c>
      <c r="G107" s="76">
        <v>0</v>
      </c>
      <c r="H107" s="74">
        <v>0</v>
      </c>
      <c r="I107" s="76">
        <v>31756796</v>
      </c>
      <c r="J107" s="76">
        <v>23730457</v>
      </c>
      <c r="L107" s="2">
        <v>92627273</v>
      </c>
      <c r="M107" s="78"/>
    </row>
    <row r="108" spans="1:13" x14ac:dyDescent="0.2">
      <c r="A108" s="1" t="s">
        <v>131</v>
      </c>
      <c r="B108" s="74">
        <v>1000</v>
      </c>
      <c r="C108" s="74">
        <v>5764411</v>
      </c>
      <c r="D108" s="76">
        <v>555145</v>
      </c>
      <c r="E108" s="76">
        <v>187145189</v>
      </c>
      <c r="F108" s="74">
        <v>12115818</v>
      </c>
      <c r="G108" s="76">
        <v>69700000</v>
      </c>
      <c r="H108" s="74">
        <v>0</v>
      </c>
      <c r="I108" s="76">
        <v>5364296</v>
      </c>
      <c r="J108" s="76">
        <v>23664369</v>
      </c>
      <c r="L108" s="2">
        <v>304310228</v>
      </c>
      <c r="M108" s="78"/>
    </row>
    <row r="109" spans="1:13" x14ac:dyDescent="0.2">
      <c r="A109" s="1" t="s">
        <v>132</v>
      </c>
      <c r="B109" s="74">
        <v>4401020</v>
      </c>
      <c r="C109" s="74">
        <v>3025816</v>
      </c>
      <c r="D109" s="76">
        <v>977195</v>
      </c>
      <c r="E109" s="76">
        <v>0</v>
      </c>
      <c r="F109" s="74">
        <v>3180185</v>
      </c>
      <c r="G109" s="76">
        <v>0</v>
      </c>
      <c r="H109" s="74">
        <v>939028</v>
      </c>
      <c r="I109" s="76">
        <v>0</v>
      </c>
      <c r="J109" s="76">
        <v>1442205</v>
      </c>
      <c r="L109" s="2">
        <v>13965449</v>
      </c>
      <c r="M109" s="78"/>
    </row>
    <row r="110" spans="1:13" x14ac:dyDescent="0.2">
      <c r="A110" s="5" t="s">
        <v>133</v>
      </c>
      <c r="B110" s="74">
        <v>3155388015</v>
      </c>
      <c r="C110" s="74">
        <v>2880951750</v>
      </c>
      <c r="D110" s="76">
        <v>601604543</v>
      </c>
      <c r="E110" s="76">
        <v>3044368315</v>
      </c>
      <c r="F110" s="74">
        <v>2149121350</v>
      </c>
      <c r="G110" s="76">
        <v>310357059</v>
      </c>
      <c r="H110" s="74">
        <v>68210314</v>
      </c>
      <c r="I110" s="76">
        <v>1812791517</v>
      </c>
      <c r="J110" s="76">
        <v>2550954853</v>
      </c>
      <c r="L110" s="2">
        <v>16573747716</v>
      </c>
      <c r="M110" s="78"/>
    </row>
    <row r="111" spans="1:13" x14ac:dyDescent="0.25">
      <c r="A111" s="2"/>
      <c r="B111" s="2"/>
      <c r="C111" s="2"/>
      <c r="D111" s="2"/>
      <c r="E111" s="2"/>
      <c r="F111" s="2"/>
      <c r="G111" s="2"/>
      <c r="H111" s="2"/>
      <c r="I111" s="2"/>
      <c r="J111" s="2"/>
      <c r="K111" s="2"/>
    </row>
    <row r="112" spans="1:13" x14ac:dyDescent="0.25">
      <c r="A112" s="2"/>
      <c r="B112" s="2"/>
      <c r="C112" s="2"/>
      <c r="D112" s="2"/>
      <c r="E112" s="2"/>
      <c r="F112" s="2"/>
      <c r="G112" s="2"/>
      <c r="H112" s="2"/>
      <c r="I112" s="2"/>
      <c r="J112" s="2"/>
      <c r="K112" s="2"/>
    </row>
    <row r="113" spans="1:13" ht="36.950000000000003" customHeight="1" x14ac:dyDescent="0.25">
      <c r="A113" s="127" t="s">
        <v>135</v>
      </c>
      <c r="B113" s="126" t="s">
        <v>4</v>
      </c>
      <c r="C113" s="126" t="s">
        <v>70</v>
      </c>
      <c r="D113" s="126" t="s">
        <v>20</v>
      </c>
      <c r="E113" s="126" t="s">
        <v>72</v>
      </c>
      <c r="F113" s="126" t="s">
        <v>73</v>
      </c>
      <c r="G113" s="126" t="s">
        <v>74</v>
      </c>
      <c r="H113" s="126" t="s">
        <v>75</v>
      </c>
      <c r="I113" s="126" t="s">
        <v>35</v>
      </c>
      <c r="J113" s="126" t="s">
        <v>57</v>
      </c>
      <c r="L113" s="126" t="s">
        <v>82</v>
      </c>
    </row>
    <row r="114" spans="1:13" x14ac:dyDescent="0.2">
      <c r="A114" s="1" t="s">
        <v>83</v>
      </c>
      <c r="B114" s="74">
        <v>0</v>
      </c>
      <c r="C114" s="74">
        <v>40948</v>
      </c>
      <c r="D114" s="76">
        <v>2494652</v>
      </c>
      <c r="E114" s="76">
        <v>5778696</v>
      </c>
      <c r="F114" s="74">
        <v>8614315</v>
      </c>
      <c r="G114" s="76">
        <v>0</v>
      </c>
      <c r="H114" s="74">
        <v>22273431</v>
      </c>
      <c r="I114" s="76">
        <v>29390216</v>
      </c>
      <c r="J114" s="76">
        <v>23736507</v>
      </c>
      <c r="L114" s="2">
        <v>92328765</v>
      </c>
      <c r="M114" s="78"/>
    </row>
    <row r="115" spans="1:13" x14ac:dyDescent="0.2">
      <c r="A115" s="1" t="s">
        <v>84</v>
      </c>
      <c r="B115" s="74">
        <v>24982321</v>
      </c>
      <c r="C115" s="74">
        <v>33348</v>
      </c>
      <c r="D115" s="76">
        <v>0</v>
      </c>
      <c r="E115" s="76">
        <v>2661026</v>
      </c>
      <c r="F115" s="74">
        <v>1190197</v>
      </c>
      <c r="G115" s="76">
        <v>0</v>
      </c>
      <c r="H115" s="74">
        <v>0</v>
      </c>
      <c r="I115" s="76">
        <v>0</v>
      </c>
      <c r="J115" s="76">
        <v>7691633</v>
      </c>
      <c r="L115" s="2">
        <v>36558525</v>
      </c>
      <c r="M115" s="78"/>
    </row>
    <row r="116" spans="1:13" x14ac:dyDescent="0.2">
      <c r="A116" s="1" t="s">
        <v>85</v>
      </c>
      <c r="B116" s="74">
        <v>0</v>
      </c>
      <c r="C116" s="74">
        <v>0</v>
      </c>
      <c r="D116" s="76">
        <v>0</v>
      </c>
      <c r="E116" s="76">
        <v>0</v>
      </c>
      <c r="F116" s="74">
        <v>4608698</v>
      </c>
      <c r="G116" s="76">
        <v>0</v>
      </c>
      <c r="H116" s="74">
        <v>0</v>
      </c>
      <c r="I116" s="76">
        <v>127688331</v>
      </c>
      <c r="J116" s="76">
        <v>0</v>
      </c>
      <c r="L116" s="2">
        <v>132297029</v>
      </c>
      <c r="M116" s="78"/>
    </row>
    <row r="117" spans="1:13" x14ac:dyDescent="0.2">
      <c r="A117" s="1" t="s">
        <v>86</v>
      </c>
      <c r="B117" s="74">
        <v>0</v>
      </c>
      <c r="C117" s="74">
        <v>57872</v>
      </c>
      <c r="D117" s="76">
        <v>256801</v>
      </c>
      <c r="E117" s="76">
        <v>0</v>
      </c>
      <c r="F117" s="74">
        <v>2454574</v>
      </c>
      <c r="G117" s="76">
        <v>0</v>
      </c>
      <c r="H117" s="74">
        <v>108351270</v>
      </c>
      <c r="I117" s="76">
        <v>0</v>
      </c>
      <c r="J117" s="76">
        <v>333792</v>
      </c>
      <c r="L117" s="2">
        <v>111454309</v>
      </c>
      <c r="M117" s="78"/>
    </row>
    <row r="118" spans="1:13" x14ac:dyDescent="0.2">
      <c r="A118" s="1" t="s">
        <v>87</v>
      </c>
      <c r="B118" s="74">
        <v>1849878336</v>
      </c>
      <c r="C118" s="74">
        <v>55091505</v>
      </c>
      <c r="D118" s="76">
        <v>115775648</v>
      </c>
      <c r="E118" s="76">
        <v>540986816</v>
      </c>
      <c r="F118" s="74">
        <v>327807291</v>
      </c>
      <c r="G118" s="76">
        <v>0</v>
      </c>
      <c r="H118" s="74">
        <v>0</v>
      </c>
      <c r="I118" s="76">
        <v>3175</v>
      </c>
      <c r="J118" s="76">
        <v>19141599</v>
      </c>
      <c r="L118" s="2">
        <v>2908684370</v>
      </c>
      <c r="M118" s="78"/>
    </row>
    <row r="119" spans="1:13" x14ac:dyDescent="0.2">
      <c r="A119" s="1" t="s">
        <v>88</v>
      </c>
      <c r="B119" s="74">
        <v>7868118</v>
      </c>
      <c r="C119" s="74">
        <v>563909</v>
      </c>
      <c r="D119" s="76">
        <v>1290022</v>
      </c>
      <c r="E119" s="76">
        <v>11217721</v>
      </c>
      <c r="F119" s="74">
        <v>7717676</v>
      </c>
      <c r="G119" s="76">
        <v>78132807</v>
      </c>
      <c r="H119" s="74">
        <v>61925347</v>
      </c>
      <c r="I119" s="76">
        <v>45521297</v>
      </c>
      <c r="J119" s="76">
        <v>24337680</v>
      </c>
      <c r="L119" s="2">
        <v>238574577</v>
      </c>
      <c r="M119" s="78"/>
    </row>
    <row r="120" spans="1:13" x14ac:dyDescent="0.2">
      <c r="A120" s="1" t="s">
        <v>89</v>
      </c>
      <c r="B120" s="74">
        <v>50235960</v>
      </c>
      <c r="C120" s="74">
        <v>11731629</v>
      </c>
      <c r="D120" s="76">
        <v>1327105</v>
      </c>
      <c r="E120" s="76">
        <v>13312910</v>
      </c>
      <c r="F120" s="74">
        <v>22330146</v>
      </c>
      <c r="G120" s="76">
        <v>56443535</v>
      </c>
      <c r="H120" s="74">
        <v>76203424</v>
      </c>
      <c r="I120" s="76">
        <v>0</v>
      </c>
      <c r="J120" s="76">
        <v>100000</v>
      </c>
      <c r="L120" s="2">
        <v>231684709</v>
      </c>
      <c r="M120" s="78"/>
    </row>
    <row r="121" spans="1:13" x14ac:dyDescent="0.2">
      <c r="A121" s="1" t="s">
        <v>90</v>
      </c>
      <c r="B121" s="74">
        <v>12957608</v>
      </c>
      <c r="C121" s="74">
        <v>959000</v>
      </c>
      <c r="D121" s="76">
        <v>0</v>
      </c>
      <c r="E121" s="76">
        <v>56247481</v>
      </c>
      <c r="F121" s="74">
        <v>15385084</v>
      </c>
      <c r="G121" s="76">
        <v>0</v>
      </c>
      <c r="H121" s="74">
        <v>0</v>
      </c>
      <c r="I121" s="76">
        <v>0</v>
      </c>
      <c r="J121" s="76">
        <v>802208</v>
      </c>
      <c r="L121" s="2">
        <v>86351381</v>
      </c>
      <c r="M121" s="78"/>
    </row>
    <row r="122" spans="1:13" x14ac:dyDescent="0.2">
      <c r="A122" s="1" t="s">
        <v>91</v>
      </c>
      <c r="B122" s="74">
        <v>92188576</v>
      </c>
      <c r="C122" s="74">
        <v>19420050</v>
      </c>
      <c r="D122" s="76">
        <v>1095609</v>
      </c>
      <c r="E122" s="76">
        <v>22169365</v>
      </c>
      <c r="F122" s="74">
        <v>0</v>
      </c>
      <c r="G122" s="76">
        <v>0</v>
      </c>
      <c r="H122" s="74">
        <v>0</v>
      </c>
      <c r="I122" s="76">
        <v>0</v>
      </c>
      <c r="J122" s="76">
        <v>67558860</v>
      </c>
      <c r="L122" s="2">
        <v>202432460</v>
      </c>
      <c r="M122" s="78"/>
    </row>
    <row r="123" spans="1:13" x14ac:dyDescent="0.2">
      <c r="A123" s="1" t="s">
        <v>92</v>
      </c>
      <c r="B123" s="74">
        <v>123882241</v>
      </c>
      <c r="C123" s="74">
        <v>0</v>
      </c>
      <c r="D123" s="76">
        <v>0</v>
      </c>
      <c r="E123" s="76">
        <v>112188903</v>
      </c>
      <c r="F123" s="74">
        <v>25653883</v>
      </c>
      <c r="G123" s="76">
        <v>0</v>
      </c>
      <c r="H123" s="74">
        <v>0</v>
      </c>
      <c r="I123" s="76">
        <v>118144807</v>
      </c>
      <c r="J123" s="76">
        <v>0</v>
      </c>
      <c r="L123" s="2">
        <v>379869834</v>
      </c>
      <c r="M123" s="78"/>
    </row>
    <row r="124" spans="1:13" x14ac:dyDescent="0.2">
      <c r="A124" s="1" t="s">
        <v>93</v>
      </c>
      <c r="B124" s="74">
        <v>27898532</v>
      </c>
      <c r="C124" s="74">
        <v>0</v>
      </c>
      <c r="D124" s="76">
        <v>0</v>
      </c>
      <c r="E124" s="76">
        <v>22182651</v>
      </c>
      <c r="F124" s="74">
        <v>7081887</v>
      </c>
      <c r="G124" s="76">
        <v>0</v>
      </c>
      <c r="H124" s="74">
        <v>0</v>
      </c>
      <c r="I124" s="76">
        <v>75792252</v>
      </c>
      <c r="J124" s="76">
        <v>40413205</v>
      </c>
      <c r="L124" s="2">
        <v>173368527</v>
      </c>
      <c r="M124" s="78"/>
    </row>
    <row r="125" spans="1:13" x14ac:dyDescent="0.2">
      <c r="A125" s="1" t="s">
        <v>94</v>
      </c>
      <c r="B125" s="74">
        <v>11038923</v>
      </c>
      <c r="C125" s="74">
        <v>40562015</v>
      </c>
      <c r="D125" s="76">
        <v>22759825</v>
      </c>
      <c r="E125" s="76">
        <v>9512580</v>
      </c>
      <c r="F125" s="74">
        <v>11557781</v>
      </c>
      <c r="G125" s="76">
        <v>0</v>
      </c>
      <c r="H125" s="74">
        <v>180583</v>
      </c>
      <c r="I125" s="76">
        <v>66411</v>
      </c>
      <c r="J125" s="76">
        <v>53354119</v>
      </c>
      <c r="L125" s="2">
        <v>149032237</v>
      </c>
      <c r="M125" s="78"/>
    </row>
    <row r="126" spans="1:13" x14ac:dyDescent="0.2">
      <c r="A126" s="1" t="s">
        <v>95</v>
      </c>
      <c r="B126" s="74">
        <v>6294908</v>
      </c>
      <c r="C126" s="74">
        <v>1419772</v>
      </c>
      <c r="D126" s="76">
        <v>71838</v>
      </c>
      <c r="E126" s="76">
        <v>1175820</v>
      </c>
      <c r="F126" s="74">
        <v>2065587</v>
      </c>
      <c r="G126" s="76">
        <v>0</v>
      </c>
      <c r="H126" s="74">
        <v>450000</v>
      </c>
      <c r="I126" s="76">
        <v>1507006</v>
      </c>
      <c r="J126" s="76">
        <v>40448</v>
      </c>
      <c r="L126" s="2">
        <v>13025379</v>
      </c>
      <c r="M126" s="78"/>
    </row>
    <row r="127" spans="1:13" x14ac:dyDescent="0.2">
      <c r="A127" s="1" t="s">
        <v>96</v>
      </c>
      <c r="B127" s="74">
        <v>4963891</v>
      </c>
      <c r="C127" s="74">
        <v>201698</v>
      </c>
      <c r="D127" s="76">
        <v>9585408</v>
      </c>
      <c r="E127" s="76">
        <v>437923962</v>
      </c>
      <c r="F127" s="74">
        <v>1146172</v>
      </c>
      <c r="G127" s="76">
        <v>0</v>
      </c>
      <c r="H127" s="74">
        <v>106475907</v>
      </c>
      <c r="I127" s="76">
        <v>0</v>
      </c>
      <c r="J127" s="76">
        <v>175569</v>
      </c>
      <c r="L127" s="2">
        <v>560472607</v>
      </c>
      <c r="M127" s="78"/>
    </row>
    <row r="128" spans="1:13" x14ac:dyDescent="0.2">
      <c r="A128" s="1" t="s">
        <v>97</v>
      </c>
      <c r="B128" s="74">
        <v>28211</v>
      </c>
      <c r="C128" s="74">
        <v>0</v>
      </c>
      <c r="D128" s="76">
        <v>0</v>
      </c>
      <c r="E128" s="76">
        <v>15356947</v>
      </c>
      <c r="F128" s="74">
        <v>0</v>
      </c>
      <c r="G128" s="76">
        <v>27529635</v>
      </c>
      <c r="H128" s="74">
        <v>0</v>
      </c>
      <c r="I128" s="76">
        <v>0</v>
      </c>
      <c r="J128" s="76">
        <v>74592217</v>
      </c>
      <c r="L128" s="2">
        <v>117507010</v>
      </c>
      <c r="M128" s="78"/>
    </row>
    <row r="129" spans="1:13" x14ac:dyDescent="0.2">
      <c r="A129" s="1" t="s">
        <v>98</v>
      </c>
      <c r="B129" s="74">
        <v>31923671</v>
      </c>
      <c r="C129" s="74">
        <v>6761437</v>
      </c>
      <c r="D129" s="76">
        <v>994341</v>
      </c>
      <c r="E129" s="76">
        <v>6932032</v>
      </c>
      <c r="F129" s="74">
        <v>4766703</v>
      </c>
      <c r="G129" s="76">
        <v>25939342</v>
      </c>
      <c r="H129" s="74">
        <v>0</v>
      </c>
      <c r="I129" s="76">
        <v>0</v>
      </c>
      <c r="J129" s="76">
        <v>0</v>
      </c>
      <c r="L129" s="2">
        <v>77317526</v>
      </c>
      <c r="M129" s="78"/>
    </row>
    <row r="130" spans="1:13" x14ac:dyDescent="0.2">
      <c r="A130" s="1" t="s">
        <v>99</v>
      </c>
      <c r="B130" s="74">
        <v>0</v>
      </c>
      <c r="C130" s="74">
        <v>0</v>
      </c>
      <c r="D130" s="76">
        <v>0</v>
      </c>
      <c r="E130" s="76">
        <v>6673023</v>
      </c>
      <c r="F130" s="74">
        <v>0</v>
      </c>
      <c r="G130" s="76">
        <v>49901778</v>
      </c>
      <c r="H130" s="74">
        <v>15197598</v>
      </c>
      <c r="I130" s="76">
        <v>0</v>
      </c>
      <c r="J130" s="76">
        <v>0</v>
      </c>
      <c r="L130" s="2">
        <v>71772399</v>
      </c>
      <c r="M130" s="78"/>
    </row>
    <row r="131" spans="1:13" x14ac:dyDescent="0.2">
      <c r="A131" s="1" t="s">
        <v>100</v>
      </c>
      <c r="B131" s="74">
        <v>30808643</v>
      </c>
      <c r="C131" s="74">
        <v>10528943</v>
      </c>
      <c r="D131" s="76">
        <v>2473405</v>
      </c>
      <c r="E131" s="76">
        <v>29480574</v>
      </c>
      <c r="F131" s="74">
        <v>217788</v>
      </c>
      <c r="G131" s="76">
        <v>0</v>
      </c>
      <c r="H131" s="74">
        <v>0</v>
      </c>
      <c r="I131" s="76">
        <v>0</v>
      </c>
      <c r="J131" s="76">
        <v>4636349</v>
      </c>
      <c r="L131" s="2">
        <v>78145702</v>
      </c>
      <c r="M131" s="78"/>
    </row>
    <row r="132" spans="1:13" x14ac:dyDescent="0.2">
      <c r="A132" s="1" t="s">
        <v>101</v>
      </c>
      <c r="B132" s="74">
        <v>0</v>
      </c>
      <c r="C132" s="74">
        <v>30621165</v>
      </c>
      <c r="D132" s="76">
        <v>0</v>
      </c>
      <c r="E132" s="76">
        <v>11121773</v>
      </c>
      <c r="F132" s="74">
        <v>0</v>
      </c>
      <c r="G132" s="76">
        <v>13627017</v>
      </c>
      <c r="H132" s="74">
        <v>5309136</v>
      </c>
      <c r="I132" s="76">
        <v>0</v>
      </c>
      <c r="J132" s="76">
        <v>2957040</v>
      </c>
      <c r="L132" s="2">
        <v>63636131</v>
      </c>
      <c r="M132" s="78"/>
    </row>
    <row r="133" spans="1:13" x14ac:dyDescent="0.2">
      <c r="A133" s="1" t="s">
        <v>102</v>
      </c>
      <c r="B133" s="74">
        <v>21633565</v>
      </c>
      <c r="C133" s="74">
        <v>676545</v>
      </c>
      <c r="D133" s="76">
        <v>600617</v>
      </c>
      <c r="E133" s="76">
        <v>1774161</v>
      </c>
      <c r="F133" s="74">
        <v>1627834</v>
      </c>
      <c r="G133" s="76">
        <v>405054</v>
      </c>
      <c r="H133" s="74">
        <v>0</v>
      </c>
      <c r="I133" s="76">
        <v>2173633</v>
      </c>
      <c r="J133" s="76">
        <v>8632535</v>
      </c>
      <c r="L133" s="2">
        <v>37523944</v>
      </c>
      <c r="M133" s="78"/>
    </row>
    <row r="134" spans="1:13" x14ac:dyDescent="0.2">
      <c r="A134" s="1" t="s">
        <v>103</v>
      </c>
      <c r="B134" s="74">
        <v>11095439</v>
      </c>
      <c r="C134" s="74">
        <v>293833</v>
      </c>
      <c r="D134" s="76">
        <v>0</v>
      </c>
      <c r="E134" s="76">
        <v>471575</v>
      </c>
      <c r="F134" s="74">
        <v>2059279</v>
      </c>
      <c r="G134" s="76">
        <v>152657685</v>
      </c>
      <c r="H134" s="74">
        <v>58188198</v>
      </c>
      <c r="I134" s="76">
        <v>12792</v>
      </c>
      <c r="J134" s="76">
        <v>30380158</v>
      </c>
      <c r="L134" s="2">
        <v>255158959</v>
      </c>
      <c r="M134" s="78"/>
    </row>
    <row r="135" spans="1:13" x14ac:dyDescent="0.2">
      <c r="A135" s="1" t="s">
        <v>104</v>
      </c>
      <c r="B135" s="74">
        <v>184254881</v>
      </c>
      <c r="C135" s="74">
        <v>12059779</v>
      </c>
      <c r="D135" s="76">
        <v>13298374</v>
      </c>
      <c r="E135" s="76">
        <v>44973368</v>
      </c>
      <c r="F135" s="74">
        <v>37800226</v>
      </c>
      <c r="G135" s="76">
        <v>173120286</v>
      </c>
      <c r="H135" s="74">
        <v>0</v>
      </c>
      <c r="I135" s="76">
        <v>5412212</v>
      </c>
      <c r="J135" s="76">
        <v>115583398</v>
      </c>
      <c r="L135" s="2">
        <v>586502524</v>
      </c>
      <c r="M135" s="78"/>
    </row>
    <row r="136" spans="1:13" x14ac:dyDescent="0.2">
      <c r="A136" s="1" t="s">
        <v>105</v>
      </c>
      <c r="B136" s="74">
        <v>31528117</v>
      </c>
      <c r="C136" s="74">
        <v>205244</v>
      </c>
      <c r="D136" s="76">
        <v>8711928</v>
      </c>
      <c r="E136" s="76">
        <v>19529091</v>
      </c>
      <c r="F136" s="74">
        <v>953628</v>
      </c>
      <c r="G136" s="76">
        <v>47087390</v>
      </c>
      <c r="H136" s="74">
        <v>187156948</v>
      </c>
      <c r="I136" s="76">
        <v>12858592</v>
      </c>
      <c r="J136" s="76">
        <v>262035850</v>
      </c>
      <c r="L136" s="2">
        <v>570066788</v>
      </c>
      <c r="M136" s="78"/>
    </row>
    <row r="137" spans="1:13" x14ac:dyDescent="0.2">
      <c r="A137" s="1" t="s">
        <v>106</v>
      </c>
      <c r="B137" s="74">
        <v>24364544</v>
      </c>
      <c r="C137" s="74">
        <v>6880677</v>
      </c>
      <c r="D137" s="76">
        <v>0</v>
      </c>
      <c r="E137" s="76">
        <v>117746793</v>
      </c>
      <c r="F137" s="74">
        <v>20011270</v>
      </c>
      <c r="G137" s="76">
        <v>127271105</v>
      </c>
      <c r="H137" s="74">
        <v>5700000</v>
      </c>
      <c r="I137" s="76">
        <v>0</v>
      </c>
      <c r="J137" s="76">
        <v>146704</v>
      </c>
      <c r="L137" s="2">
        <v>302121093</v>
      </c>
      <c r="M137" s="78"/>
    </row>
    <row r="138" spans="1:13" x14ac:dyDescent="0.2">
      <c r="A138" s="1" t="s">
        <v>107</v>
      </c>
      <c r="B138" s="74">
        <v>1135530</v>
      </c>
      <c r="C138" s="74">
        <v>18493163</v>
      </c>
      <c r="D138" s="76">
        <v>271738</v>
      </c>
      <c r="E138" s="76">
        <v>1715430</v>
      </c>
      <c r="F138" s="74">
        <v>108447</v>
      </c>
      <c r="G138" s="76">
        <v>0</v>
      </c>
      <c r="H138" s="74">
        <v>0</v>
      </c>
      <c r="I138" s="76">
        <v>0</v>
      </c>
      <c r="J138" s="76">
        <v>0</v>
      </c>
      <c r="L138" s="2">
        <v>21724308</v>
      </c>
      <c r="M138" s="78"/>
    </row>
    <row r="139" spans="1:13" x14ac:dyDescent="0.2">
      <c r="A139" s="1" t="s">
        <v>108</v>
      </c>
      <c r="B139" s="74">
        <v>34521371</v>
      </c>
      <c r="C139" s="74">
        <v>21770047</v>
      </c>
      <c r="D139" s="76">
        <v>9831621</v>
      </c>
      <c r="E139" s="76">
        <v>20595071</v>
      </c>
      <c r="F139" s="74">
        <v>7821500</v>
      </c>
      <c r="G139" s="76">
        <v>0</v>
      </c>
      <c r="H139" s="74">
        <v>0</v>
      </c>
      <c r="I139" s="76">
        <v>0</v>
      </c>
      <c r="J139" s="76">
        <v>85829126</v>
      </c>
      <c r="L139" s="2">
        <v>180368736</v>
      </c>
      <c r="M139" s="78"/>
    </row>
    <row r="140" spans="1:13" x14ac:dyDescent="0.2">
      <c r="A140" s="1" t="s">
        <v>109</v>
      </c>
      <c r="B140" s="74">
        <v>948162</v>
      </c>
      <c r="C140" s="74">
        <v>3519553</v>
      </c>
      <c r="D140" s="76">
        <v>1009841</v>
      </c>
      <c r="E140" s="76">
        <v>1313990</v>
      </c>
      <c r="F140" s="74">
        <v>6776238</v>
      </c>
      <c r="G140" s="76">
        <v>0</v>
      </c>
      <c r="H140" s="74">
        <v>0</v>
      </c>
      <c r="I140" s="76">
        <v>0</v>
      </c>
      <c r="J140" s="76">
        <v>428106</v>
      </c>
      <c r="L140" s="2">
        <v>13995890</v>
      </c>
      <c r="M140" s="78"/>
    </row>
    <row r="141" spans="1:13" x14ac:dyDescent="0.2">
      <c r="A141" s="1" t="s">
        <v>110</v>
      </c>
      <c r="B141" s="74">
        <v>6943864</v>
      </c>
      <c r="C141" s="74">
        <v>2693882</v>
      </c>
      <c r="D141" s="76">
        <v>0</v>
      </c>
      <c r="E141" s="76">
        <v>6498998</v>
      </c>
      <c r="F141" s="74">
        <v>0</v>
      </c>
      <c r="G141" s="76">
        <v>33834354</v>
      </c>
      <c r="H141" s="74">
        <v>0</v>
      </c>
      <c r="I141" s="76">
        <v>0</v>
      </c>
      <c r="J141" s="76">
        <v>458540</v>
      </c>
      <c r="L141" s="2">
        <v>50429638</v>
      </c>
      <c r="M141" s="78"/>
    </row>
    <row r="142" spans="1:13" x14ac:dyDescent="0.2">
      <c r="A142" s="1" t="s">
        <v>111</v>
      </c>
      <c r="B142" s="74">
        <v>24150457</v>
      </c>
      <c r="C142" s="74">
        <v>1479468</v>
      </c>
      <c r="D142" s="76">
        <v>2986119</v>
      </c>
      <c r="E142" s="76">
        <v>15464823</v>
      </c>
      <c r="F142" s="74">
        <v>1981166</v>
      </c>
      <c r="G142" s="76">
        <v>0</v>
      </c>
      <c r="H142" s="74">
        <v>0</v>
      </c>
      <c r="I142" s="76">
        <v>14603871</v>
      </c>
      <c r="J142" s="76">
        <v>2901219</v>
      </c>
      <c r="L142" s="2">
        <v>63567123</v>
      </c>
      <c r="M142" s="78"/>
    </row>
    <row r="143" spans="1:13" x14ac:dyDescent="0.2">
      <c r="A143" s="1" t="s">
        <v>112</v>
      </c>
      <c r="B143" s="74">
        <v>14863960</v>
      </c>
      <c r="C143" s="74">
        <v>2923891</v>
      </c>
      <c r="D143" s="76">
        <v>317898</v>
      </c>
      <c r="E143" s="76">
        <v>4581872</v>
      </c>
      <c r="F143" s="74">
        <v>8053341</v>
      </c>
      <c r="G143" s="76">
        <v>0</v>
      </c>
      <c r="H143" s="74">
        <v>0</v>
      </c>
      <c r="I143" s="76">
        <v>0</v>
      </c>
      <c r="J143" s="76">
        <v>12972643</v>
      </c>
      <c r="L143" s="2">
        <v>43713605</v>
      </c>
      <c r="M143" s="78"/>
    </row>
    <row r="144" spans="1:13" x14ac:dyDescent="0.2">
      <c r="A144" s="1" t="s">
        <v>113</v>
      </c>
      <c r="B144" s="74">
        <v>2964277</v>
      </c>
      <c r="C144" s="74">
        <v>35258056</v>
      </c>
      <c r="D144" s="76">
        <v>7949769</v>
      </c>
      <c r="E144" s="76">
        <v>68951114</v>
      </c>
      <c r="F144" s="74">
        <v>18135381</v>
      </c>
      <c r="G144" s="76">
        <v>225460631</v>
      </c>
      <c r="H144" s="74">
        <v>549240378</v>
      </c>
      <c r="I144" s="76">
        <v>0</v>
      </c>
      <c r="J144" s="76">
        <v>17100551</v>
      </c>
      <c r="L144" s="2">
        <v>925060157</v>
      </c>
      <c r="M144" s="78"/>
    </row>
    <row r="145" spans="1:13" x14ac:dyDescent="0.2">
      <c r="A145" s="1" t="s">
        <v>114</v>
      </c>
      <c r="B145" s="74">
        <v>9416235</v>
      </c>
      <c r="C145" s="74">
        <v>593787</v>
      </c>
      <c r="D145" s="76">
        <v>4086980</v>
      </c>
      <c r="E145" s="76">
        <v>0</v>
      </c>
      <c r="F145" s="74">
        <v>0</v>
      </c>
      <c r="G145" s="76">
        <v>71929002</v>
      </c>
      <c r="H145" s="74">
        <v>23567881</v>
      </c>
      <c r="I145" s="76">
        <v>0</v>
      </c>
      <c r="J145" s="76">
        <v>12387144</v>
      </c>
      <c r="L145" s="2">
        <v>121981029</v>
      </c>
      <c r="M145" s="78"/>
    </row>
    <row r="146" spans="1:13" x14ac:dyDescent="0.2">
      <c r="A146" s="1" t="s">
        <v>115</v>
      </c>
      <c r="B146" s="74">
        <v>460916191</v>
      </c>
      <c r="C146" s="74">
        <v>3890709</v>
      </c>
      <c r="D146" s="76">
        <v>5253741</v>
      </c>
      <c r="E146" s="76">
        <v>101985168</v>
      </c>
      <c r="F146" s="74">
        <v>151860291</v>
      </c>
      <c r="G146" s="76">
        <v>1403064970</v>
      </c>
      <c r="H146" s="74">
        <v>498969635</v>
      </c>
      <c r="I146" s="76">
        <v>30538667</v>
      </c>
      <c r="J146" s="76">
        <v>62333144</v>
      </c>
      <c r="L146" s="2">
        <v>2718812516</v>
      </c>
      <c r="M146" s="78"/>
    </row>
    <row r="147" spans="1:13" x14ac:dyDescent="0.2">
      <c r="A147" s="1" t="s">
        <v>116</v>
      </c>
      <c r="B147" s="74">
        <v>0</v>
      </c>
      <c r="C147" s="74">
        <v>3476150</v>
      </c>
      <c r="D147" s="76">
        <v>2353123</v>
      </c>
      <c r="E147" s="76">
        <v>45638531</v>
      </c>
      <c r="F147" s="74">
        <v>45140991</v>
      </c>
      <c r="G147" s="76">
        <v>0</v>
      </c>
      <c r="H147" s="74">
        <v>120828052</v>
      </c>
      <c r="I147" s="76">
        <v>49999080</v>
      </c>
      <c r="J147" s="76">
        <v>5344713</v>
      </c>
      <c r="L147" s="2">
        <v>272780640</v>
      </c>
      <c r="M147" s="78"/>
    </row>
    <row r="148" spans="1:13" x14ac:dyDescent="0.2">
      <c r="A148" s="1" t="s">
        <v>117</v>
      </c>
      <c r="B148" s="74">
        <v>2147006</v>
      </c>
      <c r="C148" s="74">
        <v>3400713</v>
      </c>
      <c r="D148" s="76">
        <v>528052</v>
      </c>
      <c r="E148" s="76">
        <v>1073979</v>
      </c>
      <c r="F148" s="74">
        <v>0</v>
      </c>
      <c r="G148" s="76">
        <v>0</v>
      </c>
      <c r="H148" s="74">
        <v>0</v>
      </c>
      <c r="I148" s="76">
        <v>1919536</v>
      </c>
      <c r="J148" s="76">
        <v>0</v>
      </c>
      <c r="L148" s="2">
        <v>9069286</v>
      </c>
      <c r="M148" s="78"/>
    </row>
    <row r="149" spans="1:13" x14ac:dyDescent="0.2">
      <c r="A149" s="1" t="s">
        <v>118</v>
      </c>
      <c r="B149" s="74">
        <v>133813368</v>
      </c>
      <c r="C149" s="74">
        <v>165193</v>
      </c>
      <c r="D149" s="76">
        <v>0</v>
      </c>
      <c r="E149" s="76">
        <v>176329813</v>
      </c>
      <c r="F149" s="74">
        <v>45024088</v>
      </c>
      <c r="G149" s="76">
        <v>0</v>
      </c>
      <c r="H149" s="74">
        <v>0</v>
      </c>
      <c r="I149" s="76">
        <v>-6225</v>
      </c>
      <c r="J149" s="76">
        <v>101636676</v>
      </c>
      <c r="L149" s="2">
        <v>456962913</v>
      </c>
      <c r="M149" s="78"/>
    </row>
    <row r="150" spans="1:13" x14ac:dyDescent="0.2">
      <c r="A150" s="1" t="s">
        <v>119</v>
      </c>
      <c r="B150" s="74">
        <v>13607758</v>
      </c>
      <c r="C150" s="74">
        <v>6719584</v>
      </c>
      <c r="D150" s="76">
        <v>1506135</v>
      </c>
      <c r="E150" s="76">
        <v>6905093</v>
      </c>
      <c r="F150" s="74">
        <v>12130807</v>
      </c>
      <c r="G150" s="76">
        <v>0</v>
      </c>
      <c r="H150" s="74">
        <v>12079314</v>
      </c>
      <c r="I150" s="76">
        <v>5806829</v>
      </c>
      <c r="J150" s="76">
        <v>1364194</v>
      </c>
      <c r="L150" s="2">
        <v>60119714</v>
      </c>
      <c r="M150" s="78"/>
    </row>
    <row r="151" spans="1:13" x14ac:dyDescent="0.2">
      <c r="A151" s="1" t="s">
        <v>120</v>
      </c>
      <c r="B151" s="74">
        <v>24525704</v>
      </c>
      <c r="C151" s="74">
        <v>3276830</v>
      </c>
      <c r="D151" s="76">
        <v>1278501</v>
      </c>
      <c r="E151" s="76">
        <v>6524187</v>
      </c>
      <c r="F151" s="74">
        <v>14719959</v>
      </c>
      <c r="G151" s="76">
        <v>3380632</v>
      </c>
      <c r="H151" s="74">
        <v>8629903</v>
      </c>
      <c r="I151" s="76">
        <v>0</v>
      </c>
      <c r="J151" s="76">
        <v>29298535</v>
      </c>
      <c r="L151" s="2">
        <v>91634251</v>
      </c>
      <c r="M151" s="78"/>
    </row>
    <row r="152" spans="1:13" x14ac:dyDescent="0.2">
      <c r="A152" s="1" t="s">
        <v>121</v>
      </c>
      <c r="B152" s="74">
        <v>18883390</v>
      </c>
      <c r="C152" s="74">
        <v>9106720</v>
      </c>
      <c r="D152" s="76">
        <v>359974</v>
      </c>
      <c r="E152" s="76">
        <v>216636240</v>
      </c>
      <c r="F152" s="74">
        <v>22439740</v>
      </c>
      <c r="G152" s="76">
        <v>0</v>
      </c>
      <c r="H152" s="74">
        <v>176996710</v>
      </c>
      <c r="I152" s="76">
        <v>0</v>
      </c>
      <c r="J152" s="76">
        <v>11060150</v>
      </c>
      <c r="L152" s="2">
        <v>455482924</v>
      </c>
      <c r="M152" s="78"/>
    </row>
    <row r="153" spans="1:13" x14ac:dyDescent="0.2">
      <c r="A153" s="1" t="s">
        <v>122</v>
      </c>
      <c r="B153" s="74">
        <v>3064454</v>
      </c>
      <c r="C153" s="74">
        <v>1263614</v>
      </c>
      <c r="D153" s="76">
        <v>0</v>
      </c>
      <c r="E153" s="76">
        <v>6541046</v>
      </c>
      <c r="F153" s="74">
        <v>941339</v>
      </c>
      <c r="G153" s="76">
        <v>22704603</v>
      </c>
      <c r="H153" s="74">
        <v>0</v>
      </c>
      <c r="I153" s="76">
        <v>19235474</v>
      </c>
      <c r="J153" s="76">
        <v>24854811</v>
      </c>
      <c r="L153" s="2">
        <v>78605341</v>
      </c>
      <c r="M153" s="78"/>
    </row>
    <row r="154" spans="1:13" x14ac:dyDescent="0.2">
      <c r="A154" s="1" t="s">
        <v>123</v>
      </c>
      <c r="B154" s="74">
        <v>1016388</v>
      </c>
      <c r="C154" s="74">
        <v>20000000</v>
      </c>
      <c r="D154" s="76">
        <v>0</v>
      </c>
      <c r="E154" s="76">
        <v>4085269</v>
      </c>
      <c r="F154" s="74">
        <v>2550021</v>
      </c>
      <c r="G154" s="76">
        <v>0</v>
      </c>
      <c r="H154" s="74">
        <v>26381757</v>
      </c>
      <c r="I154" s="76">
        <v>4</v>
      </c>
      <c r="J154" s="76">
        <v>4</v>
      </c>
      <c r="L154" s="2">
        <v>54033443</v>
      </c>
      <c r="M154" s="78"/>
    </row>
    <row r="155" spans="1:13" x14ac:dyDescent="0.2">
      <c r="A155" s="1" t="s">
        <v>124</v>
      </c>
      <c r="B155" s="74">
        <v>5825801</v>
      </c>
      <c r="C155" s="74">
        <v>1137219</v>
      </c>
      <c r="D155" s="76">
        <v>37956</v>
      </c>
      <c r="E155" s="76">
        <v>802914</v>
      </c>
      <c r="F155" s="74">
        <v>736110</v>
      </c>
      <c r="G155" s="76">
        <v>0</v>
      </c>
      <c r="H155" s="74">
        <v>0</v>
      </c>
      <c r="I155" s="76">
        <v>0</v>
      </c>
      <c r="J155" s="76">
        <v>0</v>
      </c>
      <c r="L155" s="2">
        <v>8540000</v>
      </c>
      <c r="M155" s="78"/>
    </row>
    <row r="156" spans="1:13" x14ac:dyDescent="0.2">
      <c r="A156" s="1" t="s">
        <v>63</v>
      </c>
      <c r="B156" s="74">
        <v>18373912</v>
      </c>
      <c r="C156" s="74">
        <v>7592026</v>
      </c>
      <c r="D156" s="76">
        <v>186602</v>
      </c>
      <c r="E156" s="76">
        <v>0</v>
      </c>
      <c r="F156" s="74">
        <v>5301517</v>
      </c>
      <c r="G156" s="76">
        <v>0</v>
      </c>
      <c r="H156" s="74">
        <v>85989536</v>
      </c>
      <c r="I156" s="76">
        <v>0</v>
      </c>
      <c r="J156" s="76">
        <v>0</v>
      </c>
      <c r="L156" s="2">
        <v>117443593</v>
      </c>
      <c r="M156" s="78"/>
    </row>
    <row r="157" spans="1:13" x14ac:dyDescent="0.2">
      <c r="A157" s="1" t="s">
        <v>125</v>
      </c>
      <c r="B157" s="74">
        <v>48257311</v>
      </c>
      <c r="C157" s="74">
        <v>7590659</v>
      </c>
      <c r="D157" s="76">
        <v>342562</v>
      </c>
      <c r="E157" s="76">
        <v>0</v>
      </c>
      <c r="F157" s="74">
        <v>807010</v>
      </c>
      <c r="G157" s="76">
        <v>0</v>
      </c>
      <c r="H157" s="74">
        <v>340550245</v>
      </c>
      <c r="I157" s="76">
        <v>0</v>
      </c>
      <c r="J157" s="76">
        <v>89122</v>
      </c>
      <c r="L157" s="2">
        <v>397636909</v>
      </c>
      <c r="M157" s="78"/>
    </row>
    <row r="158" spans="1:13" x14ac:dyDescent="0.2">
      <c r="A158" s="1" t="s">
        <v>126</v>
      </c>
      <c r="B158" s="74">
        <v>6103856</v>
      </c>
      <c r="C158" s="74">
        <v>9083165</v>
      </c>
      <c r="D158" s="76">
        <v>1260220</v>
      </c>
      <c r="E158" s="76">
        <v>4474924</v>
      </c>
      <c r="F158" s="74">
        <v>3580074</v>
      </c>
      <c r="G158" s="76">
        <v>0</v>
      </c>
      <c r="H158" s="74">
        <v>138582</v>
      </c>
      <c r="I158" s="76">
        <v>25294</v>
      </c>
      <c r="J158" s="76">
        <v>221591</v>
      </c>
      <c r="L158" s="2">
        <v>24887706</v>
      </c>
      <c r="M158" s="78"/>
    </row>
    <row r="159" spans="1:13" x14ac:dyDescent="0.2">
      <c r="A159" s="1" t="s">
        <v>127</v>
      </c>
      <c r="B159" s="74">
        <v>11671931</v>
      </c>
      <c r="C159" s="74">
        <v>1988690</v>
      </c>
      <c r="D159" s="76">
        <v>1994131</v>
      </c>
      <c r="E159" s="76">
        <v>19791309</v>
      </c>
      <c r="F159" s="74">
        <v>6997692</v>
      </c>
      <c r="G159" s="76">
        <v>0</v>
      </c>
      <c r="H159" s="74">
        <v>0</v>
      </c>
      <c r="I159" s="76">
        <v>0</v>
      </c>
      <c r="J159" s="76">
        <v>3701630</v>
      </c>
      <c r="L159" s="2">
        <v>46145383</v>
      </c>
      <c r="M159" s="78"/>
    </row>
    <row r="160" spans="1:13" x14ac:dyDescent="0.2">
      <c r="A160" s="1" t="s">
        <v>128</v>
      </c>
      <c r="B160" s="74">
        <v>39740169</v>
      </c>
      <c r="C160" s="74">
        <v>25152751</v>
      </c>
      <c r="D160" s="76">
        <v>6714918</v>
      </c>
      <c r="E160" s="76">
        <v>21328762</v>
      </c>
      <c r="F160" s="74">
        <v>22242062</v>
      </c>
      <c r="G160" s="76">
        <v>0</v>
      </c>
      <c r="H160" s="74">
        <v>4382910</v>
      </c>
      <c r="I160" s="76">
        <v>0</v>
      </c>
      <c r="J160" s="76">
        <v>12521617</v>
      </c>
      <c r="L160" s="2">
        <v>132083189</v>
      </c>
      <c r="M160" s="78"/>
    </row>
    <row r="161" spans="1:17" x14ac:dyDescent="0.2">
      <c r="A161" s="1" t="s">
        <v>129</v>
      </c>
      <c r="B161" s="74">
        <v>13252801</v>
      </c>
      <c r="C161" s="74">
        <v>50063849</v>
      </c>
      <c r="D161" s="76">
        <v>0</v>
      </c>
      <c r="E161" s="76">
        <v>40543030</v>
      </c>
      <c r="F161" s="74">
        <v>63014755</v>
      </c>
      <c r="G161" s="76">
        <v>0</v>
      </c>
      <c r="H161" s="74">
        <v>39450497</v>
      </c>
      <c r="I161" s="76">
        <v>0</v>
      </c>
      <c r="J161" s="76">
        <v>414439109</v>
      </c>
      <c r="L161" s="2">
        <v>620764041</v>
      </c>
      <c r="M161" s="78"/>
    </row>
    <row r="162" spans="1:17" x14ac:dyDescent="0.2">
      <c r="A162" s="1" t="s">
        <v>130</v>
      </c>
      <c r="B162" s="74">
        <v>24620163</v>
      </c>
      <c r="C162" s="74">
        <v>0</v>
      </c>
      <c r="D162" s="76">
        <v>1687925</v>
      </c>
      <c r="E162" s="76">
        <v>2971392</v>
      </c>
      <c r="F162" s="74">
        <v>5166964</v>
      </c>
      <c r="G162" s="76">
        <v>0</v>
      </c>
      <c r="H162" s="74">
        <v>0</v>
      </c>
      <c r="I162" s="76">
        <v>0</v>
      </c>
      <c r="J162" s="76">
        <v>0</v>
      </c>
      <c r="L162" s="2">
        <v>34446444</v>
      </c>
      <c r="M162" s="78"/>
    </row>
    <row r="163" spans="1:17" x14ac:dyDescent="0.2">
      <c r="A163" s="1" t="s">
        <v>131</v>
      </c>
      <c r="B163" s="74">
        <v>82280803</v>
      </c>
      <c r="C163" s="74">
        <v>20377869</v>
      </c>
      <c r="D163" s="76">
        <v>19718890</v>
      </c>
      <c r="E163" s="76">
        <v>16017461</v>
      </c>
      <c r="F163" s="74">
        <v>15782972</v>
      </c>
      <c r="G163" s="76">
        <v>0</v>
      </c>
      <c r="H163" s="74">
        <v>0</v>
      </c>
      <c r="I163" s="76">
        <v>0</v>
      </c>
      <c r="J163" s="76">
        <v>122602689</v>
      </c>
      <c r="L163" s="2">
        <v>276780684</v>
      </c>
      <c r="M163" s="78"/>
    </row>
    <row r="164" spans="1:17" x14ac:dyDescent="0.2">
      <c r="A164" s="1" t="s">
        <v>132</v>
      </c>
      <c r="B164" s="74">
        <v>4674176</v>
      </c>
      <c r="C164" s="74">
        <v>7328</v>
      </c>
      <c r="D164" s="76">
        <v>0</v>
      </c>
      <c r="E164" s="76">
        <v>1553707</v>
      </c>
      <c r="F164" s="74">
        <v>1449561</v>
      </c>
      <c r="G164" s="76">
        <v>0</v>
      </c>
      <c r="H164" s="74">
        <v>0</v>
      </c>
      <c r="I164" s="76">
        <v>0</v>
      </c>
      <c r="J164" s="76">
        <v>1977970</v>
      </c>
      <c r="L164" s="2">
        <v>9662742</v>
      </c>
      <c r="M164" s="78"/>
    </row>
    <row r="165" spans="1:17" x14ac:dyDescent="0.2">
      <c r="A165" s="5" t="s">
        <v>133</v>
      </c>
      <c r="B165" s="74">
        <v>3555545523</v>
      </c>
      <c r="C165" s="74">
        <v>459134285</v>
      </c>
      <c r="D165" s="76">
        <v>250412269</v>
      </c>
      <c r="E165" s="76">
        <v>2281741391</v>
      </c>
      <c r="F165" s="74">
        <v>967812045</v>
      </c>
      <c r="G165" s="76">
        <v>2512489826</v>
      </c>
      <c r="H165" s="74">
        <v>2534617242</v>
      </c>
      <c r="I165" s="76">
        <v>540693254</v>
      </c>
      <c r="J165" s="76">
        <v>1660173155</v>
      </c>
      <c r="L165" s="2">
        <v>14762618990</v>
      </c>
      <c r="M165" s="78"/>
    </row>
    <row r="166" spans="1:17" x14ac:dyDescent="0.25">
      <c r="A166" s="2"/>
      <c r="B166" s="2"/>
      <c r="C166" s="2"/>
      <c r="D166" s="2"/>
      <c r="E166" s="2"/>
      <c r="F166" s="2"/>
      <c r="G166" s="2"/>
      <c r="H166" s="2"/>
      <c r="I166" s="2"/>
      <c r="J166" s="2"/>
      <c r="K166" s="2"/>
    </row>
    <row r="167" spans="1:17" x14ac:dyDescent="0.25">
      <c r="A167" s="2"/>
      <c r="B167" s="146" t="s">
        <v>136</v>
      </c>
      <c r="C167" s="146"/>
      <c r="D167" s="146"/>
      <c r="E167" s="146"/>
      <c r="F167" s="2"/>
      <c r="G167" s="2"/>
      <c r="H167" s="2"/>
      <c r="I167" s="2"/>
      <c r="J167" s="2"/>
      <c r="K167" s="2"/>
    </row>
    <row r="168" spans="1:17" ht="35.25" customHeight="1" x14ac:dyDescent="0.25">
      <c r="A168" s="127" t="s">
        <v>137</v>
      </c>
      <c r="B168" s="27" t="s">
        <v>4</v>
      </c>
      <c r="C168" s="9" t="s">
        <v>70</v>
      </c>
      <c r="D168" s="9" t="s">
        <v>20</v>
      </c>
      <c r="E168" s="10" t="s">
        <v>72</v>
      </c>
      <c r="F168" s="126" t="s">
        <v>73</v>
      </c>
      <c r="G168" s="126" t="s">
        <v>74</v>
      </c>
      <c r="H168" s="126" t="s">
        <v>75</v>
      </c>
      <c r="I168" s="126" t="s">
        <v>35</v>
      </c>
      <c r="J168" s="126" t="s">
        <v>57</v>
      </c>
      <c r="L168" s="126" t="s">
        <v>138</v>
      </c>
    </row>
    <row r="169" spans="1:17" x14ac:dyDescent="0.25">
      <c r="A169" s="1" t="s">
        <v>83</v>
      </c>
      <c r="B169" s="28">
        <f t="shared" ref="B169:J169" si="52">B4/$L4</f>
        <v>0.1107693600777582</v>
      </c>
      <c r="C169" s="29">
        <f t="shared" si="52"/>
        <v>3.4438663380519374E-2</v>
      </c>
      <c r="D169" s="29">
        <f t="shared" si="52"/>
        <v>2.1013927534696195E-2</v>
      </c>
      <c r="E169" s="30">
        <f t="shared" si="52"/>
        <v>3.198891710196345E-2</v>
      </c>
      <c r="F169" s="29">
        <f t="shared" si="52"/>
        <v>0.1785573656401381</v>
      </c>
      <c r="G169" s="29">
        <f t="shared" si="52"/>
        <v>0</v>
      </c>
      <c r="H169" s="29">
        <f t="shared" si="52"/>
        <v>0.1214068719985453</v>
      </c>
      <c r="I169" s="29">
        <f t="shared" si="52"/>
        <v>0.22051568551012249</v>
      </c>
      <c r="J169" s="29">
        <f t="shared" si="52"/>
        <v>0.28130920875625692</v>
      </c>
      <c r="K169" s="31"/>
      <c r="L169" s="32">
        <f t="shared" ref="L169:L200" si="53">SUM(B169:E169)</f>
        <v>0.19821086809493721</v>
      </c>
      <c r="M169" s="31">
        <f>C169+D169</f>
        <v>5.5452590915215566E-2</v>
      </c>
      <c r="N169" s="29"/>
      <c r="O169" s="118"/>
      <c r="Q169" s="118"/>
    </row>
    <row r="170" spans="1:17" x14ac:dyDescent="0.25">
      <c r="A170" s="1" t="s">
        <v>84</v>
      </c>
      <c r="B170" s="28">
        <f t="shared" ref="B170:J170" si="54">B5/$L5</f>
        <v>0.4534509384440048</v>
      </c>
      <c r="C170" s="29">
        <f t="shared" si="54"/>
        <v>9.4571310674791589E-2</v>
      </c>
      <c r="D170" s="29">
        <f t="shared" si="54"/>
        <v>3.1697711926568306E-3</v>
      </c>
      <c r="E170" s="30">
        <f t="shared" si="54"/>
        <v>0.19579935640420792</v>
      </c>
      <c r="F170" s="29">
        <f t="shared" si="54"/>
        <v>9.0057595726556527E-2</v>
      </c>
      <c r="G170" s="29">
        <f t="shared" si="54"/>
        <v>0</v>
      </c>
      <c r="H170" s="29">
        <f t="shared" si="54"/>
        <v>0</v>
      </c>
      <c r="I170" s="29">
        <f t="shared" si="54"/>
        <v>0</v>
      </c>
      <c r="J170" s="29">
        <f t="shared" si="54"/>
        <v>0.16295102755778232</v>
      </c>
      <c r="K170" s="31"/>
      <c r="L170" s="32">
        <f t="shared" si="53"/>
        <v>0.74699137671566107</v>
      </c>
      <c r="M170" s="31">
        <f t="shared" ref="M170:M219" si="55">C170+D170</f>
        <v>9.7741081867448426E-2</v>
      </c>
      <c r="N170" s="29"/>
      <c r="O170" s="118"/>
      <c r="Q170" s="118"/>
    </row>
    <row r="171" spans="1:17" x14ac:dyDescent="0.25">
      <c r="A171" s="1" t="s">
        <v>85</v>
      </c>
      <c r="B171" s="28">
        <f t="shared" ref="B171:J171" si="56">B6/$L6</f>
        <v>0.12475925911436772</v>
      </c>
      <c r="C171" s="29">
        <f t="shared" si="56"/>
        <v>1.1289565574391827E-3</v>
      </c>
      <c r="D171" s="29">
        <f t="shared" si="56"/>
        <v>3.8355057498551975E-2</v>
      </c>
      <c r="E171" s="30">
        <f t="shared" si="56"/>
        <v>7.6200872477250482E-3</v>
      </c>
      <c r="F171" s="29">
        <f t="shared" si="56"/>
        <v>6.0175348476197231E-2</v>
      </c>
      <c r="G171" s="29">
        <f t="shared" si="56"/>
        <v>0</v>
      </c>
      <c r="H171" s="29">
        <f t="shared" si="56"/>
        <v>0</v>
      </c>
      <c r="I171" s="29">
        <f t="shared" si="56"/>
        <v>0.67992625079215707</v>
      </c>
      <c r="J171" s="29">
        <f t="shared" si="56"/>
        <v>8.8035040313561741E-2</v>
      </c>
      <c r="K171" s="31"/>
      <c r="L171" s="32">
        <f t="shared" si="53"/>
        <v>0.17186336041808395</v>
      </c>
      <c r="M171" s="31">
        <f t="shared" si="55"/>
        <v>3.9484014055991161E-2</v>
      </c>
      <c r="N171" s="29"/>
      <c r="O171" s="118"/>
      <c r="Q171" s="118"/>
    </row>
    <row r="172" spans="1:17" x14ac:dyDescent="0.25">
      <c r="A172" s="1" t="s">
        <v>86</v>
      </c>
      <c r="B172" s="28">
        <f t="shared" ref="B172:J172" si="57">B7/$L7</f>
        <v>2.4813954100268782E-2</v>
      </c>
      <c r="C172" s="29">
        <f t="shared" si="57"/>
        <v>8.8836742306602878E-2</v>
      </c>
      <c r="D172" s="29">
        <f t="shared" si="57"/>
        <v>7.3014572304420577E-3</v>
      </c>
      <c r="E172" s="30">
        <f t="shared" si="57"/>
        <v>9.3928440385390582E-2</v>
      </c>
      <c r="F172" s="29">
        <f t="shared" si="57"/>
        <v>8.0213701429400486E-2</v>
      </c>
      <c r="G172" s="29">
        <f t="shared" si="57"/>
        <v>0</v>
      </c>
      <c r="H172" s="29">
        <f t="shared" si="57"/>
        <v>0.6559803682119042</v>
      </c>
      <c r="I172" s="29">
        <f t="shared" si="57"/>
        <v>1.9982495851873366E-3</v>
      </c>
      <c r="J172" s="29">
        <f t="shared" si="57"/>
        <v>4.6927086750803676E-2</v>
      </c>
      <c r="K172" s="31"/>
      <c r="L172" s="32">
        <f t="shared" si="53"/>
        <v>0.21488059402270429</v>
      </c>
      <c r="M172" s="31">
        <f t="shared" si="55"/>
        <v>9.613819953704493E-2</v>
      </c>
      <c r="N172" s="29"/>
      <c r="O172" s="118"/>
      <c r="Q172" s="118"/>
    </row>
    <row r="173" spans="1:17" x14ac:dyDescent="0.25">
      <c r="A173" s="1" t="s">
        <v>87</v>
      </c>
      <c r="B173" s="28">
        <f t="shared" ref="B173:J173" si="58">B8/$L8</f>
        <v>0.35335906177778209</v>
      </c>
      <c r="C173" s="29">
        <f t="shared" si="58"/>
        <v>0.26973673185493485</v>
      </c>
      <c r="D173" s="29">
        <f t="shared" si="58"/>
        <v>4.9885067834114012E-2</v>
      </c>
      <c r="E173" s="30">
        <f t="shared" si="58"/>
        <v>0.11261596392337936</v>
      </c>
      <c r="F173" s="29">
        <f t="shared" si="58"/>
        <v>0.11612617860995292</v>
      </c>
      <c r="G173" s="29">
        <f t="shared" si="58"/>
        <v>0</v>
      </c>
      <c r="H173" s="29">
        <f t="shared" si="58"/>
        <v>0</v>
      </c>
      <c r="I173" s="29">
        <f t="shared" si="58"/>
        <v>4.8150957872388768E-7</v>
      </c>
      <c r="J173" s="29">
        <f t="shared" si="58"/>
        <v>9.827651449025808E-2</v>
      </c>
      <c r="K173" s="31"/>
      <c r="L173" s="32">
        <f t="shared" si="53"/>
        <v>0.78559682539021036</v>
      </c>
      <c r="M173" s="31">
        <f t="shared" si="55"/>
        <v>0.31962179968904886</v>
      </c>
      <c r="N173" s="29"/>
      <c r="O173" s="118"/>
      <c r="Q173" s="118"/>
    </row>
    <row r="174" spans="1:17" x14ac:dyDescent="0.25">
      <c r="A174" s="1" t="s">
        <v>88</v>
      </c>
      <c r="B174" s="28">
        <f t="shared" ref="B174:J174" si="59">B9/$L9</f>
        <v>0.14684096045305278</v>
      </c>
      <c r="C174" s="29">
        <f t="shared" si="59"/>
        <v>2.8007760863124308E-2</v>
      </c>
      <c r="D174" s="29">
        <f t="shared" si="59"/>
        <v>3.2351472363019718E-2</v>
      </c>
      <c r="E174" s="30">
        <f t="shared" si="59"/>
        <v>4.704951054206051E-2</v>
      </c>
      <c r="F174" s="29">
        <f t="shared" si="59"/>
        <v>0.15987561321572602</v>
      </c>
      <c r="G174" s="29">
        <f t="shared" si="59"/>
        <v>0.20499012896354332</v>
      </c>
      <c r="H174" s="29">
        <f t="shared" si="59"/>
        <v>0.1626892843524346</v>
      </c>
      <c r="I174" s="29">
        <f t="shared" si="59"/>
        <v>0.12148652608777444</v>
      </c>
      <c r="J174" s="29">
        <f t="shared" si="59"/>
        <v>9.670874315926431E-2</v>
      </c>
      <c r="K174" s="31"/>
      <c r="L174" s="32">
        <f t="shared" si="53"/>
        <v>0.25424970422125731</v>
      </c>
      <c r="M174" s="31">
        <f t="shared" si="55"/>
        <v>6.0359233226144025E-2</v>
      </c>
      <c r="N174" s="29"/>
      <c r="O174" s="118"/>
      <c r="Q174" s="118"/>
    </row>
    <row r="175" spans="1:17" x14ac:dyDescent="0.25">
      <c r="A175" s="1" t="s">
        <v>89</v>
      </c>
      <c r="B175" s="28">
        <f t="shared" ref="B175:J175" si="60">B10/$L10</f>
        <v>0.10080222065245632</v>
      </c>
      <c r="C175" s="29">
        <f t="shared" si="60"/>
        <v>2.3540393277460121E-2</v>
      </c>
      <c r="D175" s="29">
        <f t="shared" si="60"/>
        <v>4.0996357584825352E-2</v>
      </c>
      <c r="E175" s="30">
        <f t="shared" si="60"/>
        <v>8.0246384934442389E-2</v>
      </c>
      <c r="F175" s="29">
        <f t="shared" si="60"/>
        <v>0.18776115071777996</v>
      </c>
      <c r="G175" s="29">
        <f t="shared" si="60"/>
        <v>0.11325818536113655</v>
      </c>
      <c r="H175" s="29">
        <f t="shared" si="60"/>
        <v>0.15290788432271793</v>
      </c>
      <c r="I175" s="29">
        <f t="shared" si="60"/>
        <v>0.12486868772644701</v>
      </c>
      <c r="J175" s="29">
        <f t="shared" si="60"/>
        <v>0.17561873542273437</v>
      </c>
      <c r="K175" s="31"/>
      <c r="L175" s="32">
        <f t="shared" si="53"/>
        <v>0.24558535644918419</v>
      </c>
      <c r="M175" s="31">
        <f t="shared" si="55"/>
        <v>6.4536750862285469E-2</v>
      </c>
      <c r="N175" s="29"/>
      <c r="O175" s="118"/>
      <c r="Q175" s="118"/>
    </row>
    <row r="176" spans="1:17" x14ac:dyDescent="0.25">
      <c r="A176" s="1" t="s">
        <v>90</v>
      </c>
      <c r="B176" s="28">
        <f t="shared" ref="B176:J176" si="61">B11/$L11</f>
        <v>0.118995255317896</v>
      </c>
      <c r="C176" s="29">
        <f t="shared" si="61"/>
        <v>3.2525433740221522E-2</v>
      </c>
      <c r="D176" s="29">
        <f t="shared" si="61"/>
        <v>0</v>
      </c>
      <c r="E176" s="30">
        <f t="shared" si="61"/>
        <v>0.65591152419470733</v>
      </c>
      <c r="F176" s="29">
        <f t="shared" si="61"/>
        <v>0.16984232275039293</v>
      </c>
      <c r="G176" s="29">
        <f t="shared" si="61"/>
        <v>0</v>
      </c>
      <c r="H176" s="29">
        <f t="shared" si="61"/>
        <v>0</v>
      </c>
      <c r="I176" s="29">
        <f t="shared" si="61"/>
        <v>0</v>
      </c>
      <c r="J176" s="29">
        <f t="shared" si="61"/>
        <v>2.2725463996782175E-2</v>
      </c>
      <c r="K176" s="31"/>
      <c r="L176" s="32">
        <f t="shared" si="53"/>
        <v>0.80743221325282488</v>
      </c>
      <c r="M176" s="31">
        <f t="shared" si="55"/>
        <v>3.2525433740221522E-2</v>
      </c>
      <c r="N176" s="29"/>
      <c r="O176" s="118"/>
      <c r="Q176" s="118"/>
    </row>
    <row r="177" spans="1:17" x14ac:dyDescent="0.25">
      <c r="A177" s="1" t="s">
        <v>91</v>
      </c>
      <c r="B177" s="28">
        <f t="shared" ref="B177:J177" si="62">B12/$L12</f>
        <v>0.39522907098796417</v>
      </c>
      <c r="C177" s="29">
        <f t="shared" si="62"/>
        <v>0.10313112315501817</v>
      </c>
      <c r="D177" s="29">
        <f t="shared" si="62"/>
        <v>4.7252787315056463E-3</v>
      </c>
      <c r="E177" s="30">
        <f t="shared" si="62"/>
        <v>0.20409214044612783</v>
      </c>
      <c r="F177" s="29">
        <f t="shared" si="62"/>
        <v>3.8401431643615862E-2</v>
      </c>
      <c r="G177" s="29">
        <f t="shared" si="62"/>
        <v>0</v>
      </c>
      <c r="H177" s="29">
        <f t="shared" si="62"/>
        <v>0</v>
      </c>
      <c r="I177" s="29">
        <f t="shared" si="62"/>
        <v>0</v>
      </c>
      <c r="J177" s="29">
        <f t="shared" si="62"/>
        <v>0.25442095503576828</v>
      </c>
      <c r="K177" s="31"/>
      <c r="L177" s="32">
        <f t="shared" si="53"/>
        <v>0.70717761332061579</v>
      </c>
      <c r="M177" s="31">
        <f t="shared" si="55"/>
        <v>0.10785640188652382</v>
      </c>
      <c r="N177" s="29"/>
      <c r="O177" s="118"/>
      <c r="Q177" s="118"/>
    </row>
    <row r="178" spans="1:17" x14ac:dyDescent="0.25">
      <c r="A178" s="1" t="s">
        <v>92</v>
      </c>
      <c r="B178" s="28">
        <f t="shared" ref="B178:J178" si="63">B13/$L13</f>
        <v>0.17040084839648567</v>
      </c>
      <c r="C178" s="29">
        <f t="shared" si="63"/>
        <v>4.6486349269940962E-2</v>
      </c>
      <c r="D178" s="29">
        <f t="shared" si="63"/>
        <v>2.5565808512491083E-2</v>
      </c>
      <c r="E178" s="30">
        <f t="shared" si="63"/>
        <v>0.33654644279609447</v>
      </c>
      <c r="F178" s="29">
        <f t="shared" si="63"/>
        <v>7.4384520178464017E-2</v>
      </c>
      <c r="G178" s="29">
        <f t="shared" si="63"/>
        <v>0</v>
      </c>
      <c r="H178" s="29">
        <f t="shared" si="63"/>
        <v>0</v>
      </c>
      <c r="I178" s="29">
        <f t="shared" si="63"/>
        <v>0.28591381805378024</v>
      </c>
      <c r="J178" s="29">
        <f t="shared" si="63"/>
        <v>6.070221279274355E-2</v>
      </c>
      <c r="K178" s="31"/>
      <c r="L178" s="32">
        <f t="shared" si="53"/>
        <v>0.57899944897501221</v>
      </c>
      <c r="M178" s="31">
        <f t="shared" si="55"/>
        <v>7.2052157782432041E-2</v>
      </c>
      <c r="N178" s="29"/>
      <c r="O178" s="118"/>
      <c r="Q178" s="118"/>
    </row>
    <row r="179" spans="1:17" x14ac:dyDescent="0.25">
      <c r="A179" s="1" t="s">
        <v>93</v>
      </c>
      <c r="B179" s="28">
        <f t="shared" ref="B179:J179" si="64">B14/$L14</f>
        <v>0.19494108511656888</v>
      </c>
      <c r="C179" s="29">
        <f t="shared" si="64"/>
        <v>2.1679663037830189E-2</v>
      </c>
      <c r="D179" s="29">
        <f t="shared" si="64"/>
        <v>3.1820213373529124E-2</v>
      </c>
      <c r="E179" s="30">
        <f t="shared" si="64"/>
        <v>4.5257214990958854E-2</v>
      </c>
      <c r="F179" s="29">
        <f t="shared" si="64"/>
        <v>5.0767499709510132E-2</v>
      </c>
      <c r="G179" s="29">
        <f t="shared" si="64"/>
        <v>0</v>
      </c>
      <c r="H179" s="29">
        <f t="shared" si="64"/>
        <v>0</v>
      </c>
      <c r="I179" s="29">
        <f t="shared" si="64"/>
        <v>0.50554743384014011</v>
      </c>
      <c r="J179" s="29">
        <f t="shared" si="64"/>
        <v>0.14998688993146267</v>
      </c>
      <c r="K179" s="31"/>
      <c r="L179" s="32">
        <f t="shared" si="53"/>
        <v>0.29369817651888708</v>
      </c>
      <c r="M179" s="31">
        <f t="shared" si="55"/>
        <v>5.3499876411359309E-2</v>
      </c>
      <c r="N179" s="29"/>
      <c r="O179" s="118"/>
      <c r="Q179" s="118"/>
    </row>
    <row r="180" spans="1:17" x14ac:dyDescent="0.25">
      <c r="A180" s="1" t="s">
        <v>94</v>
      </c>
      <c r="B180" s="28">
        <f t="shared" ref="B180:J180" si="65">B15/$L15</f>
        <v>0.14394236083172304</v>
      </c>
      <c r="C180" s="29">
        <f t="shared" si="65"/>
        <v>0.20723963845816992</v>
      </c>
      <c r="D180" s="29">
        <f t="shared" si="65"/>
        <v>0.12352325576386247</v>
      </c>
      <c r="E180" s="30">
        <f t="shared" si="65"/>
        <v>5.5567531247547909E-2</v>
      </c>
      <c r="F180" s="29">
        <f t="shared" si="65"/>
        <v>0.11841043377442664</v>
      </c>
      <c r="G180" s="29">
        <f t="shared" si="65"/>
        <v>0</v>
      </c>
      <c r="H180" s="29">
        <f t="shared" si="65"/>
        <v>9.0878542669368761E-4</v>
      </c>
      <c r="I180" s="29">
        <f t="shared" si="65"/>
        <v>2.6969412697034271E-3</v>
      </c>
      <c r="J180" s="29">
        <f t="shared" si="65"/>
        <v>0.34771105322787288</v>
      </c>
      <c r="K180" s="31"/>
      <c r="L180" s="32">
        <f t="shared" si="53"/>
        <v>0.53027278630130337</v>
      </c>
      <c r="M180" s="31">
        <f t="shared" si="55"/>
        <v>0.33076289422203242</v>
      </c>
      <c r="N180" s="29"/>
      <c r="O180" s="118"/>
      <c r="Q180" s="118"/>
    </row>
    <row r="181" spans="1:17" x14ac:dyDescent="0.25">
      <c r="A181" s="1" t="s">
        <v>95</v>
      </c>
      <c r="B181" s="28">
        <f t="shared" ref="B181:J181" si="66">B16/$L16</f>
        <v>0.16587710486601515</v>
      </c>
      <c r="C181" s="29">
        <f t="shared" si="66"/>
        <v>5.5681025334471952E-2</v>
      </c>
      <c r="D181" s="29">
        <f t="shared" si="66"/>
        <v>2.7503759535376345E-3</v>
      </c>
      <c r="E181" s="30">
        <f t="shared" si="66"/>
        <v>0.2752311703784962</v>
      </c>
      <c r="F181" s="29">
        <f t="shared" si="66"/>
        <v>0.15660514172483117</v>
      </c>
      <c r="G181" s="29">
        <f t="shared" si="66"/>
        <v>0</v>
      </c>
      <c r="H181" s="29">
        <f t="shared" si="66"/>
        <v>3.0460223965355016E-2</v>
      </c>
      <c r="I181" s="29">
        <f t="shared" si="66"/>
        <v>3.041588194373706E-2</v>
      </c>
      <c r="J181" s="29">
        <f t="shared" si="66"/>
        <v>0.28297907583355586</v>
      </c>
      <c r="K181" s="31"/>
      <c r="L181" s="32">
        <f t="shared" si="53"/>
        <v>0.49953967653252096</v>
      </c>
      <c r="M181" s="31">
        <f t="shared" si="55"/>
        <v>5.8431401288009589E-2</v>
      </c>
      <c r="N181" s="29"/>
      <c r="O181" s="118"/>
      <c r="Q181" s="118"/>
    </row>
    <row r="182" spans="1:17" x14ac:dyDescent="0.25">
      <c r="A182" s="1" t="s">
        <v>96</v>
      </c>
      <c r="B182" s="28">
        <f t="shared" ref="B182:J182" si="67">B17/$L17</f>
        <v>2.7879194869340197E-2</v>
      </c>
      <c r="C182" s="29">
        <f t="shared" si="67"/>
        <v>1.6834652738410037E-2</v>
      </c>
      <c r="D182" s="29">
        <f t="shared" si="67"/>
        <v>9.0312033263194556E-3</v>
      </c>
      <c r="E182" s="30">
        <f t="shared" si="67"/>
        <v>0.5187581737739706</v>
      </c>
      <c r="F182" s="29">
        <f t="shared" si="67"/>
        <v>6.2307770940023807E-2</v>
      </c>
      <c r="G182" s="29">
        <f t="shared" si="67"/>
        <v>5.7844140296678274E-2</v>
      </c>
      <c r="H182" s="29">
        <f t="shared" si="67"/>
        <v>9.3105991056152484E-2</v>
      </c>
      <c r="I182" s="29">
        <f t="shared" si="67"/>
        <v>0.21185989200326943</v>
      </c>
      <c r="J182" s="29">
        <f t="shared" si="67"/>
        <v>2.378980995835691E-3</v>
      </c>
      <c r="K182" s="31"/>
      <c r="L182" s="32">
        <f t="shared" si="53"/>
        <v>0.57250322470804027</v>
      </c>
      <c r="M182" s="31">
        <f t="shared" si="55"/>
        <v>2.5865856064729492E-2</v>
      </c>
      <c r="N182" s="29"/>
      <c r="O182" s="118"/>
      <c r="Q182" s="118"/>
    </row>
    <row r="183" spans="1:17" x14ac:dyDescent="0.25">
      <c r="A183" s="1" t="s">
        <v>97</v>
      </c>
      <c r="B183" s="28">
        <f t="shared" ref="B183:J183" si="68">B18/$L18</f>
        <v>3.5539668893461433E-2</v>
      </c>
      <c r="C183" s="29">
        <f t="shared" si="68"/>
        <v>0.2018987540536803</v>
      </c>
      <c r="D183" s="29">
        <f t="shared" si="68"/>
        <v>2.6582395738274302E-3</v>
      </c>
      <c r="E183" s="30">
        <f t="shared" si="68"/>
        <v>0.28551465097766415</v>
      </c>
      <c r="F183" s="29">
        <f t="shared" si="68"/>
        <v>5.809413740416159E-2</v>
      </c>
      <c r="G183" s="29">
        <f t="shared" si="68"/>
        <v>6.6356826395000415E-2</v>
      </c>
      <c r="H183" s="29">
        <f t="shared" si="68"/>
        <v>0</v>
      </c>
      <c r="I183" s="29">
        <f t="shared" si="68"/>
        <v>2.2505684870473601E-2</v>
      </c>
      <c r="J183" s="29">
        <f t="shared" si="68"/>
        <v>0.32743203783173108</v>
      </c>
      <c r="K183" s="31"/>
      <c r="L183" s="32">
        <f t="shared" si="53"/>
        <v>0.52561131349863333</v>
      </c>
      <c r="M183" s="31">
        <f t="shared" si="55"/>
        <v>0.20455699362750773</v>
      </c>
      <c r="N183" s="29"/>
      <c r="O183" s="118"/>
      <c r="Q183" s="118"/>
    </row>
    <row r="184" spans="1:17" x14ac:dyDescent="0.25">
      <c r="A184" s="1" t="s">
        <v>98</v>
      </c>
      <c r="B184" s="28">
        <f t="shared" ref="B184:J184" si="69">B19/$L19</f>
        <v>0.15862147310172842</v>
      </c>
      <c r="C184" s="29">
        <f t="shared" si="69"/>
        <v>4.9571301008531465E-2</v>
      </c>
      <c r="D184" s="29">
        <f t="shared" si="69"/>
        <v>6.1580076410784603E-3</v>
      </c>
      <c r="E184" s="30">
        <f t="shared" si="69"/>
        <v>0.27423688054318862</v>
      </c>
      <c r="F184" s="29">
        <f t="shared" si="69"/>
        <v>5.5372405816341272E-2</v>
      </c>
      <c r="G184" s="29">
        <f t="shared" si="69"/>
        <v>0.12264131112541973</v>
      </c>
      <c r="H184" s="29">
        <f t="shared" si="69"/>
        <v>0</v>
      </c>
      <c r="I184" s="29">
        <f t="shared" si="69"/>
        <v>0.26273256424910557</v>
      </c>
      <c r="J184" s="29">
        <f t="shared" si="69"/>
        <v>7.066605651460646E-2</v>
      </c>
      <c r="K184" s="31"/>
      <c r="L184" s="32">
        <f t="shared" si="53"/>
        <v>0.48858766229452699</v>
      </c>
      <c r="M184" s="31">
        <f t="shared" si="55"/>
        <v>5.5729308649609927E-2</v>
      </c>
      <c r="N184" s="29"/>
      <c r="O184" s="118"/>
      <c r="Q184" s="118"/>
    </row>
    <row r="185" spans="1:17" x14ac:dyDescent="0.25">
      <c r="A185" s="1" t="s">
        <v>99</v>
      </c>
      <c r="B185" s="28">
        <f t="shared" ref="B185:J185" si="70">B20/$L20</f>
        <v>7.871610158478394E-2</v>
      </c>
      <c r="C185" s="29">
        <f t="shared" si="70"/>
        <v>6.1676665020167672E-3</v>
      </c>
      <c r="D185" s="29">
        <f t="shared" si="70"/>
        <v>2.7941874909388823E-2</v>
      </c>
      <c r="E185" s="30">
        <f t="shared" si="70"/>
        <v>4.0325153164803861E-2</v>
      </c>
      <c r="F185" s="29">
        <f t="shared" si="70"/>
        <v>9.6182041798505785E-2</v>
      </c>
      <c r="G185" s="29">
        <f t="shared" si="70"/>
        <v>0.30155700662893559</v>
      </c>
      <c r="H185" s="29">
        <f t="shared" si="70"/>
        <v>9.1839255924506299E-2</v>
      </c>
      <c r="I185" s="29">
        <f t="shared" si="70"/>
        <v>0.1487264296349079</v>
      </c>
      <c r="J185" s="29">
        <f t="shared" si="70"/>
        <v>0.20854446985215103</v>
      </c>
      <c r="K185" s="31"/>
      <c r="L185" s="32">
        <f t="shared" si="53"/>
        <v>0.15315079616099339</v>
      </c>
      <c r="M185" s="31">
        <f t="shared" si="55"/>
        <v>3.410954141140559E-2</v>
      </c>
      <c r="N185" s="29"/>
      <c r="O185" s="118"/>
      <c r="Q185" s="118"/>
    </row>
    <row r="186" spans="1:17" x14ac:dyDescent="0.25">
      <c r="A186" s="1" t="s">
        <v>100</v>
      </c>
      <c r="B186" s="28">
        <f t="shared" ref="B186:J186" si="71">B21/$L21</f>
        <v>0.65807012390026309</v>
      </c>
      <c r="C186" s="29">
        <f t="shared" si="71"/>
        <v>0.11097616575310787</v>
      </c>
      <c r="D186" s="29">
        <f t="shared" si="71"/>
        <v>3.2564560392844971E-2</v>
      </c>
      <c r="E186" s="30">
        <f t="shared" si="71"/>
        <v>0.1378371247796569</v>
      </c>
      <c r="F186" s="29">
        <f t="shared" si="71"/>
        <v>4.2825555554047448E-2</v>
      </c>
      <c r="G186" s="29">
        <f t="shared" si="71"/>
        <v>0</v>
      </c>
      <c r="H186" s="29">
        <f t="shared" si="71"/>
        <v>0</v>
      </c>
      <c r="I186" s="29">
        <f t="shared" si="71"/>
        <v>0</v>
      </c>
      <c r="J186" s="29">
        <f t="shared" si="71"/>
        <v>1.7726469620079732E-2</v>
      </c>
      <c r="K186" s="31"/>
      <c r="L186" s="32">
        <f t="shared" si="53"/>
        <v>0.93944797482587283</v>
      </c>
      <c r="M186" s="31">
        <f t="shared" si="55"/>
        <v>0.14354072614595284</v>
      </c>
      <c r="N186" s="29"/>
      <c r="O186" s="118"/>
      <c r="Q186" s="118"/>
    </row>
    <row r="187" spans="1:17" x14ac:dyDescent="0.25">
      <c r="A187" s="1" t="s">
        <v>101</v>
      </c>
      <c r="B187" s="28">
        <f t="shared" ref="B187:J187" si="72">B22/$L22</f>
        <v>8.7236620966379533E-2</v>
      </c>
      <c r="C187" s="29">
        <f t="shared" si="72"/>
        <v>0.14640448031488096</v>
      </c>
      <c r="D187" s="29">
        <f t="shared" si="72"/>
        <v>4.3869120207740149E-2</v>
      </c>
      <c r="E187" s="30">
        <f t="shared" si="72"/>
        <v>4.9317094183178777E-2</v>
      </c>
      <c r="F187" s="29">
        <f t="shared" si="72"/>
        <v>8.7264658940767278E-2</v>
      </c>
      <c r="G187" s="29">
        <f t="shared" si="72"/>
        <v>6.042605624344053E-2</v>
      </c>
      <c r="H187" s="29">
        <f t="shared" si="72"/>
        <v>0.2017139587580952</v>
      </c>
      <c r="I187" s="29">
        <f t="shared" si="72"/>
        <v>0.16653428261173159</v>
      </c>
      <c r="J187" s="29">
        <f t="shared" si="72"/>
        <v>0.157233727773786</v>
      </c>
      <c r="K187" s="31"/>
      <c r="L187" s="32">
        <f t="shared" si="53"/>
        <v>0.32682731567217937</v>
      </c>
      <c r="M187" s="31">
        <f t="shared" si="55"/>
        <v>0.1902736005226211</v>
      </c>
      <c r="N187" s="29"/>
      <c r="O187" s="118"/>
      <c r="Q187" s="118"/>
    </row>
    <row r="188" spans="1:17" x14ac:dyDescent="0.25">
      <c r="A188" s="1" t="s">
        <v>102</v>
      </c>
      <c r="B188" s="28">
        <f t="shared" ref="B188:J188" si="73">B23/$L23</f>
        <v>0.25968328348087993</v>
      </c>
      <c r="C188" s="29">
        <f t="shared" si="73"/>
        <v>0.10643364510262894</v>
      </c>
      <c r="D188" s="29">
        <f t="shared" si="73"/>
        <v>5.2817879602527172E-2</v>
      </c>
      <c r="E188" s="30">
        <f t="shared" si="73"/>
        <v>0.14023216964727314</v>
      </c>
      <c r="F188" s="29">
        <f t="shared" si="73"/>
        <v>7.7489585052681761E-2</v>
      </c>
      <c r="G188" s="29">
        <f t="shared" si="73"/>
        <v>6.4868440463774699E-2</v>
      </c>
      <c r="H188" s="29">
        <f t="shared" si="73"/>
        <v>6.1390895838496539E-3</v>
      </c>
      <c r="I188" s="29">
        <f t="shared" si="73"/>
        <v>7.1986681799980273E-2</v>
      </c>
      <c r="J188" s="29">
        <f t="shared" si="73"/>
        <v>0.22034922526640441</v>
      </c>
      <c r="K188" s="31"/>
      <c r="L188" s="32">
        <f t="shared" si="53"/>
        <v>0.55916697783330915</v>
      </c>
      <c r="M188" s="31">
        <f t="shared" si="55"/>
        <v>0.15925152470515611</v>
      </c>
      <c r="N188" s="29"/>
      <c r="O188" s="118"/>
      <c r="Q188" s="118"/>
    </row>
    <row r="189" spans="1:17" x14ac:dyDescent="0.25">
      <c r="A189" s="1" t="s">
        <v>103</v>
      </c>
      <c r="B189" s="28">
        <f t="shared" ref="B189:J189" si="74">B24/$L24</f>
        <v>0.22346295664056876</v>
      </c>
      <c r="C189" s="29">
        <f t="shared" si="74"/>
        <v>5.6454639852913657E-2</v>
      </c>
      <c r="D189" s="29">
        <f t="shared" si="74"/>
        <v>1.2291244013458196E-2</v>
      </c>
      <c r="E189" s="30">
        <f t="shared" si="74"/>
        <v>1.466183439306558E-2</v>
      </c>
      <c r="F189" s="29">
        <f t="shared" si="74"/>
        <v>8.4758575658669968E-2</v>
      </c>
      <c r="G189" s="29">
        <f t="shared" si="74"/>
        <v>0.3051038299207704</v>
      </c>
      <c r="H189" s="29">
        <f t="shared" si="74"/>
        <v>0.11629576372776852</v>
      </c>
      <c r="I189" s="29">
        <f t="shared" si="74"/>
        <v>5.1998617382621168E-2</v>
      </c>
      <c r="J189" s="29">
        <f t="shared" si="74"/>
        <v>0.13497253841016377</v>
      </c>
      <c r="K189" s="31"/>
      <c r="L189" s="32">
        <f t="shared" si="53"/>
        <v>0.30687067490000619</v>
      </c>
      <c r="M189" s="31">
        <f t="shared" si="55"/>
        <v>6.8745883866371857E-2</v>
      </c>
      <c r="N189" s="29"/>
      <c r="O189" s="118"/>
      <c r="Q189" s="118"/>
    </row>
    <row r="190" spans="1:17" x14ac:dyDescent="0.25">
      <c r="A190" s="1" t="s">
        <v>104</v>
      </c>
      <c r="B190" s="28">
        <f t="shared" ref="B190:J190" si="75">B25/$L25</f>
        <v>0.17994366879153084</v>
      </c>
      <c r="C190" s="29">
        <f t="shared" si="75"/>
        <v>0.15383239038059623</v>
      </c>
      <c r="D190" s="29">
        <f t="shared" si="75"/>
        <v>1.2141097371028042E-2</v>
      </c>
      <c r="E190" s="30">
        <f t="shared" si="75"/>
        <v>0.30925027967287572</v>
      </c>
      <c r="F190" s="29">
        <f t="shared" si="75"/>
        <v>3.4510702174030135E-2</v>
      </c>
      <c r="G190" s="29">
        <f t="shared" si="75"/>
        <v>0.15805468016061383</v>
      </c>
      <c r="H190" s="29">
        <f t="shared" si="75"/>
        <v>0</v>
      </c>
      <c r="I190" s="29">
        <f t="shared" si="75"/>
        <v>4.9412200983854427E-3</v>
      </c>
      <c r="J190" s="29">
        <f t="shared" si="75"/>
        <v>0.14732596135093975</v>
      </c>
      <c r="K190" s="31"/>
      <c r="L190" s="32">
        <f t="shared" si="53"/>
        <v>0.6551674362160308</v>
      </c>
      <c r="M190" s="31">
        <f t="shared" si="55"/>
        <v>0.16597348775162427</v>
      </c>
      <c r="N190" s="29"/>
      <c r="O190" s="118"/>
      <c r="Q190" s="118"/>
    </row>
    <row r="191" spans="1:17" x14ac:dyDescent="0.25">
      <c r="A191" s="1" t="s">
        <v>105</v>
      </c>
      <c r="B191" s="28">
        <f t="shared" ref="B191:J191" si="76">B26/$L26</f>
        <v>0.12021341751752375</v>
      </c>
      <c r="C191" s="29">
        <f t="shared" si="76"/>
        <v>3.4682270995336473E-3</v>
      </c>
      <c r="D191" s="29">
        <f t="shared" si="76"/>
        <v>7.1372221038676853E-2</v>
      </c>
      <c r="E191" s="30">
        <f t="shared" si="76"/>
        <v>1.9827559956454691E-2</v>
      </c>
      <c r="F191" s="29">
        <f t="shared" si="76"/>
        <v>0.21519567954713326</v>
      </c>
      <c r="G191" s="29">
        <f t="shared" si="76"/>
        <v>3.3548636152649219E-2</v>
      </c>
      <c r="H191" s="29">
        <f t="shared" si="76"/>
        <v>0.13334483716112297</v>
      </c>
      <c r="I191" s="29">
        <f t="shared" si="76"/>
        <v>6.9963920991017836E-2</v>
      </c>
      <c r="J191" s="29">
        <f t="shared" si="76"/>
        <v>0.33306550053588779</v>
      </c>
      <c r="K191" s="31"/>
      <c r="L191" s="32">
        <f t="shared" si="53"/>
        <v>0.21488142561218893</v>
      </c>
      <c r="M191" s="31">
        <f t="shared" si="55"/>
        <v>7.4840448138210502E-2</v>
      </c>
      <c r="N191" s="29"/>
      <c r="O191" s="118"/>
      <c r="Q191" s="118"/>
    </row>
    <row r="192" spans="1:17" x14ac:dyDescent="0.25">
      <c r="A192" s="1" t="s">
        <v>106</v>
      </c>
      <c r="B192" s="28">
        <f t="shared" ref="B192:J192" si="77">B27/$L27</f>
        <v>0.15194151545215659</v>
      </c>
      <c r="C192" s="29">
        <f t="shared" si="77"/>
        <v>0.10908552398628187</v>
      </c>
      <c r="D192" s="29">
        <f t="shared" si="77"/>
        <v>4.481454530190292E-3</v>
      </c>
      <c r="E192" s="30">
        <f t="shared" si="77"/>
        <v>0.27735479725193268</v>
      </c>
      <c r="F192" s="29">
        <f t="shared" si="77"/>
        <v>9.7008741291988387E-2</v>
      </c>
      <c r="G192" s="29">
        <f t="shared" si="77"/>
        <v>0.27128415895879043</v>
      </c>
      <c r="H192" s="29">
        <f t="shared" si="77"/>
        <v>1.0121284776002029E-2</v>
      </c>
      <c r="I192" s="29">
        <f t="shared" si="77"/>
        <v>0</v>
      </c>
      <c r="J192" s="29">
        <f t="shared" si="77"/>
        <v>7.8722523752657744E-2</v>
      </c>
      <c r="K192" s="31"/>
      <c r="L192" s="32">
        <f t="shared" si="53"/>
        <v>0.54286329122056143</v>
      </c>
      <c r="M192" s="31">
        <f t="shared" si="55"/>
        <v>0.11356697851647216</v>
      </c>
      <c r="N192" s="29"/>
      <c r="O192" s="118"/>
      <c r="Q192" s="118"/>
    </row>
    <row r="193" spans="1:17" x14ac:dyDescent="0.25">
      <c r="A193" s="1" t="s">
        <v>107</v>
      </c>
      <c r="B193" s="28">
        <f t="shared" ref="B193:J193" si="78">B28/$L28</f>
        <v>5.4031408572599665E-2</v>
      </c>
      <c r="C193" s="29">
        <f t="shared" si="78"/>
        <v>0.20981265495488832</v>
      </c>
      <c r="D193" s="29">
        <f t="shared" si="78"/>
        <v>8.7470013125599266E-2</v>
      </c>
      <c r="E193" s="30">
        <f t="shared" si="78"/>
        <v>1.2726035161656137E-2</v>
      </c>
      <c r="F193" s="29">
        <f t="shared" si="78"/>
        <v>0.12125987948401748</v>
      </c>
      <c r="G193" s="29">
        <f t="shared" si="78"/>
        <v>0</v>
      </c>
      <c r="H193" s="29">
        <f t="shared" si="78"/>
        <v>0</v>
      </c>
      <c r="I193" s="29">
        <f t="shared" si="78"/>
        <v>0.15399225114187165</v>
      </c>
      <c r="J193" s="29">
        <f t="shared" si="78"/>
        <v>0.36070775755936746</v>
      </c>
      <c r="K193" s="31"/>
      <c r="L193" s="32">
        <f t="shared" si="53"/>
        <v>0.36404011181474344</v>
      </c>
      <c r="M193" s="31">
        <f t="shared" si="55"/>
        <v>0.29728266808048759</v>
      </c>
      <c r="N193" s="29"/>
      <c r="O193" s="118"/>
      <c r="Q193" s="118"/>
    </row>
    <row r="194" spans="1:17" x14ac:dyDescent="0.25">
      <c r="A194" s="1" t="s">
        <v>108</v>
      </c>
      <c r="B194" s="28">
        <f t="shared" ref="B194:J194" si="79">B29/$L29</f>
        <v>8.5687925891590688E-2</v>
      </c>
      <c r="C194" s="29">
        <f t="shared" si="79"/>
        <v>0.18594382263887796</v>
      </c>
      <c r="D194" s="29">
        <f t="shared" si="79"/>
        <v>2.4979626653437365E-2</v>
      </c>
      <c r="E194" s="30">
        <f t="shared" si="79"/>
        <v>0.11711656996155231</v>
      </c>
      <c r="F194" s="29">
        <f t="shared" si="79"/>
        <v>1.882586591997094E-2</v>
      </c>
      <c r="G194" s="29">
        <f t="shared" si="79"/>
        <v>0</v>
      </c>
      <c r="H194" s="29">
        <f t="shared" si="79"/>
        <v>0</v>
      </c>
      <c r="I194" s="29">
        <f t="shared" si="79"/>
        <v>0.31727622601318656</v>
      </c>
      <c r="J194" s="29">
        <f t="shared" si="79"/>
        <v>0.25016996292138416</v>
      </c>
      <c r="K194" s="31"/>
      <c r="L194" s="32">
        <f t="shared" si="53"/>
        <v>0.4137279451454583</v>
      </c>
      <c r="M194" s="31">
        <f t="shared" si="55"/>
        <v>0.21092344929231532</v>
      </c>
      <c r="N194" s="29"/>
      <c r="O194" s="118"/>
      <c r="Q194" s="118"/>
    </row>
    <row r="195" spans="1:17" x14ac:dyDescent="0.25">
      <c r="A195" s="1" t="s">
        <v>109</v>
      </c>
      <c r="B195" s="28">
        <f t="shared" ref="B195:J195" si="80">B30/$L30</f>
        <v>0.42227182321468487</v>
      </c>
      <c r="C195" s="29">
        <f t="shared" si="80"/>
        <v>6.6158091192188323E-2</v>
      </c>
      <c r="D195" s="29">
        <f t="shared" si="80"/>
        <v>1.6994980036842168E-2</v>
      </c>
      <c r="E195" s="30">
        <f t="shared" si="80"/>
        <v>0.15836047881420581</v>
      </c>
      <c r="F195" s="29">
        <f t="shared" si="80"/>
        <v>0.19211878271606991</v>
      </c>
      <c r="G195" s="29">
        <f t="shared" si="80"/>
        <v>0</v>
      </c>
      <c r="H195" s="29">
        <f t="shared" si="80"/>
        <v>0</v>
      </c>
      <c r="I195" s="29">
        <f t="shared" si="80"/>
        <v>4.1398581937738835E-2</v>
      </c>
      <c r="J195" s="29">
        <f t="shared" si="80"/>
        <v>0.10269726208827007</v>
      </c>
      <c r="K195" s="31"/>
      <c r="L195" s="32">
        <f t="shared" si="53"/>
        <v>0.6637853732579212</v>
      </c>
      <c r="M195" s="31">
        <f t="shared" si="55"/>
        <v>8.3153071229030484E-2</v>
      </c>
      <c r="N195" s="29"/>
      <c r="O195" s="118"/>
      <c r="Q195" s="118"/>
    </row>
    <row r="196" spans="1:17" x14ac:dyDescent="0.25">
      <c r="A196" s="1" t="s">
        <v>110</v>
      </c>
      <c r="B196" s="28">
        <f t="shared" ref="B196:J196" si="81">B31/$L31</f>
        <v>0.25017750902537372</v>
      </c>
      <c r="C196" s="29">
        <f t="shared" si="81"/>
        <v>0.11450430271623445</v>
      </c>
      <c r="D196" s="29">
        <f t="shared" si="81"/>
        <v>0</v>
      </c>
      <c r="E196" s="30">
        <f t="shared" si="81"/>
        <v>0.2135646553432072</v>
      </c>
      <c r="F196" s="29">
        <f t="shared" si="81"/>
        <v>4.8311882519878599E-2</v>
      </c>
      <c r="G196" s="29">
        <f t="shared" si="81"/>
        <v>0.32484973984497301</v>
      </c>
      <c r="H196" s="29">
        <f t="shared" si="81"/>
        <v>0</v>
      </c>
      <c r="I196" s="29">
        <f t="shared" si="81"/>
        <v>4.0076402737991686E-2</v>
      </c>
      <c r="J196" s="29">
        <f t="shared" si="81"/>
        <v>8.5155078123413559E-3</v>
      </c>
      <c r="K196" s="31"/>
      <c r="L196" s="32">
        <f t="shared" si="53"/>
        <v>0.57824646708481542</v>
      </c>
      <c r="M196" s="31">
        <f t="shared" si="55"/>
        <v>0.11450430271623445</v>
      </c>
      <c r="N196" s="29"/>
      <c r="O196" s="118"/>
      <c r="Q196" s="118"/>
    </row>
    <row r="197" spans="1:17" x14ac:dyDescent="0.25">
      <c r="A197" s="1" t="s">
        <v>111</v>
      </c>
      <c r="B197" s="28">
        <f t="shared" ref="B197:J197" si="82">B32/$L32</f>
        <v>0.370177259514817</v>
      </c>
      <c r="C197" s="29">
        <f t="shared" si="82"/>
        <v>1.4438078857864177E-2</v>
      </c>
      <c r="D197" s="29">
        <f t="shared" si="82"/>
        <v>4.3687476350120283E-2</v>
      </c>
      <c r="E197" s="30">
        <f t="shared" si="82"/>
        <v>0.16085629857491132</v>
      </c>
      <c r="F197" s="29">
        <f t="shared" si="82"/>
        <v>0.23045370710755617</v>
      </c>
      <c r="G197" s="29">
        <f t="shared" si="82"/>
        <v>0</v>
      </c>
      <c r="H197" s="29">
        <f t="shared" si="82"/>
        <v>0</v>
      </c>
      <c r="I197" s="29">
        <f t="shared" si="82"/>
        <v>0.15129592468976566</v>
      </c>
      <c r="J197" s="29">
        <f t="shared" si="82"/>
        <v>2.9091254904965419E-2</v>
      </c>
      <c r="K197" s="31"/>
      <c r="L197" s="32">
        <f t="shared" si="53"/>
        <v>0.58915911329771276</v>
      </c>
      <c r="M197" s="31">
        <f t="shared" si="55"/>
        <v>5.8125555207984458E-2</v>
      </c>
      <c r="N197" s="29"/>
      <c r="O197" s="118"/>
      <c r="Q197" s="118"/>
    </row>
    <row r="198" spans="1:17" x14ac:dyDescent="0.25">
      <c r="A198" s="1" t="s">
        <v>112</v>
      </c>
      <c r="B198" s="28">
        <f t="shared" ref="B198:J198" si="83">B33/$L33</f>
        <v>0.36347792123771333</v>
      </c>
      <c r="C198" s="29">
        <f t="shared" si="83"/>
        <v>9.1177775667991456E-2</v>
      </c>
      <c r="D198" s="29">
        <f t="shared" si="83"/>
        <v>3.2342842416441732E-2</v>
      </c>
      <c r="E198" s="30">
        <f t="shared" si="83"/>
        <v>5.4334834931449034E-2</v>
      </c>
      <c r="F198" s="29">
        <f t="shared" si="83"/>
        <v>0.13322247942588747</v>
      </c>
      <c r="G198" s="29">
        <f t="shared" si="83"/>
        <v>0</v>
      </c>
      <c r="H198" s="29">
        <f t="shared" si="83"/>
        <v>0</v>
      </c>
      <c r="I198" s="29">
        <f t="shared" si="83"/>
        <v>6.2953787702722808E-2</v>
      </c>
      <c r="J198" s="29">
        <f t="shared" si="83"/>
        <v>0.26249035861779418</v>
      </c>
      <c r="K198" s="31"/>
      <c r="L198" s="32">
        <f t="shared" si="53"/>
        <v>0.54133337425359562</v>
      </c>
      <c r="M198" s="31">
        <f t="shared" si="55"/>
        <v>0.12352061808443318</v>
      </c>
      <c r="N198" s="29"/>
      <c r="O198" s="118"/>
      <c r="Q198" s="118"/>
    </row>
    <row r="199" spans="1:17" x14ac:dyDescent="0.25">
      <c r="A199" s="1" t="s">
        <v>113</v>
      </c>
      <c r="B199" s="28">
        <f t="shared" ref="B199:J199" si="84">B34/$L34</f>
        <v>5.9782968901814462E-2</v>
      </c>
      <c r="C199" s="29">
        <f t="shared" si="84"/>
        <v>5.9145007062572204E-2</v>
      </c>
      <c r="D199" s="29">
        <f t="shared" si="84"/>
        <v>1.4242962326803691E-2</v>
      </c>
      <c r="E199" s="30">
        <f t="shared" si="84"/>
        <v>0.12178634640140922</v>
      </c>
      <c r="F199" s="29">
        <f t="shared" si="84"/>
        <v>3.7756561917513067E-2</v>
      </c>
      <c r="G199" s="29">
        <f t="shared" si="84"/>
        <v>0.25567814835101471</v>
      </c>
      <c r="H199" s="29">
        <f t="shared" si="84"/>
        <v>0.40242007370353305</v>
      </c>
      <c r="I199" s="29">
        <f t="shared" si="84"/>
        <v>0</v>
      </c>
      <c r="J199" s="29">
        <f t="shared" si="84"/>
        <v>4.9187931335339559E-2</v>
      </c>
      <c r="K199" s="31"/>
      <c r="L199" s="32">
        <f t="shared" si="53"/>
        <v>0.2549572846925996</v>
      </c>
      <c r="M199" s="31">
        <f t="shared" si="55"/>
        <v>7.338796938937589E-2</v>
      </c>
      <c r="N199" s="29"/>
      <c r="O199" s="118"/>
      <c r="Q199" s="118"/>
    </row>
    <row r="200" spans="1:17" x14ac:dyDescent="0.25">
      <c r="A200" s="1" t="s">
        <v>114</v>
      </c>
      <c r="B200" s="28">
        <f t="shared" ref="B200:J200" si="85">B35/$L35</f>
        <v>0.22467204372712196</v>
      </c>
      <c r="C200" s="29">
        <f t="shared" si="85"/>
        <v>7.6627978383298642E-2</v>
      </c>
      <c r="D200" s="29">
        <f t="shared" si="85"/>
        <v>1.9304721386625926E-2</v>
      </c>
      <c r="E200" s="30">
        <f t="shared" si="85"/>
        <v>0.12680076289403827</v>
      </c>
      <c r="F200" s="29">
        <f t="shared" si="85"/>
        <v>2.0078458405318012E-2</v>
      </c>
      <c r="G200" s="29">
        <f t="shared" si="85"/>
        <v>0.29160426273860773</v>
      </c>
      <c r="H200" s="29">
        <f t="shared" si="85"/>
        <v>0.1668969296628881</v>
      </c>
      <c r="I200" s="29">
        <f t="shared" si="85"/>
        <v>3.5263726958428407E-3</v>
      </c>
      <c r="J200" s="29">
        <f t="shared" si="85"/>
        <v>7.0488470106258486E-2</v>
      </c>
      <c r="K200" s="31"/>
      <c r="L200" s="32">
        <f t="shared" si="53"/>
        <v>0.44740550639108478</v>
      </c>
      <c r="M200" s="31">
        <f t="shared" si="55"/>
        <v>9.5932699769924565E-2</v>
      </c>
      <c r="N200" s="29"/>
      <c r="O200" s="118"/>
      <c r="Q200" s="118"/>
    </row>
    <row r="201" spans="1:17" x14ac:dyDescent="0.25">
      <c r="A201" s="1" t="s">
        <v>115</v>
      </c>
      <c r="B201" s="28">
        <f t="shared" ref="B201:J201" si="86">B36/$L36</f>
        <v>0.2765199277624093</v>
      </c>
      <c r="C201" s="29">
        <f t="shared" si="86"/>
        <v>2.4407386118727403E-2</v>
      </c>
      <c r="D201" s="29">
        <f t="shared" si="86"/>
        <v>5.9055370025296716E-3</v>
      </c>
      <c r="E201" s="30">
        <f t="shared" si="86"/>
        <v>0.10716783215748202</v>
      </c>
      <c r="F201" s="29">
        <f t="shared" si="86"/>
        <v>8.5331614272015813E-2</v>
      </c>
      <c r="G201" s="29">
        <f t="shared" si="86"/>
        <v>0.26039333474462956</v>
      </c>
      <c r="H201" s="29">
        <f t="shared" si="86"/>
        <v>9.26032435931749E-2</v>
      </c>
      <c r="I201" s="29">
        <f t="shared" si="86"/>
        <v>4.5875384791260972E-2</v>
      </c>
      <c r="J201" s="29">
        <f t="shared" si="86"/>
        <v>0.10179573955777037</v>
      </c>
      <c r="K201" s="31"/>
      <c r="L201" s="32">
        <f t="shared" ref="L201:L220" si="87">SUM(B201:E201)</f>
        <v>0.41400068304114834</v>
      </c>
      <c r="M201" s="31">
        <f t="shared" si="55"/>
        <v>3.0312923121257072E-2</v>
      </c>
      <c r="N201" s="29"/>
      <c r="O201" s="118"/>
      <c r="Q201" s="118"/>
    </row>
    <row r="202" spans="1:17" x14ac:dyDescent="0.25">
      <c r="A202" s="1" t="s">
        <v>116</v>
      </c>
      <c r="B202" s="28">
        <f t="shared" ref="B202:J202" si="88">B37/$L37</f>
        <v>6.1697514188037053E-2</v>
      </c>
      <c r="C202" s="29">
        <f t="shared" si="88"/>
        <v>9.1034604536465013E-3</v>
      </c>
      <c r="D202" s="29">
        <f t="shared" si="88"/>
        <v>4.5724721326195613E-3</v>
      </c>
      <c r="E202" s="30">
        <f t="shared" si="88"/>
        <v>0.36313811493645326</v>
      </c>
      <c r="F202" s="29">
        <f t="shared" si="88"/>
        <v>0.11418606759883462</v>
      </c>
      <c r="G202" s="29">
        <f t="shared" si="88"/>
        <v>0</v>
      </c>
      <c r="H202" s="29">
        <f t="shared" si="88"/>
        <v>0.20231718039440336</v>
      </c>
      <c r="I202" s="29">
        <f t="shared" si="88"/>
        <v>0.20811713967479809</v>
      </c>
      <c r="J202" s="29">
        <f t="shared" si="88"/>
        <v>3.6868050621207564E-2</v>
      </c>
      <c r="K202" s="31"/>
      <c r="L202" s="32">
        <f t="shared" si="87"/>
        <v>0.43851156171075639</v>
      </c>
      <c r="M202" s="31">
        <f t="shared" si="55"/>
        <v>1.3675932586266062E-2</v>
      </c>
      <c r="N202" s="29"/>
      <c r="O202" s="118"/>
      <c r="Q202" s="118"/>
    </row>
    <row r="203" spans="1:17" x14ac:dyDescent="0.25">
      <c r="A203" s="1" t="s">
        <v>117</v>
      </c>
      <c r="B203" s="28">
        <f t="shared" ref="B203:J203" si="89">B38/$L38</f>
        <v>9.1214871201302977E-2</v>
      </c>
      <c r="C203" s="29">
        <f t="shared" si="89"/>
        <v>9.0264682478273239E-2</v>
      </c>
      <c r="D203" s="29">
        <f t="shared" si="89"/>
        <v>2.0203735821426198E-2</v>
      </c>
      <c r="E203" s="30">
        <f t="shared" si="89"/>
        <v>2.4902577773268122E-2</v>
      </c>
      <c r="F203" s="29">
        <f t="shared" si="89"/>
        <v>0.10091394247466252</v>
      </c>
      <c r="G203" s="29">
        <f t="shared" si="89"/>
        <v>0</v>
      </c>
      <c r="H203" s="29">
        <f t="shared" si="89"/>
        <v>0</v>
      </c>
      <c r="I203" s="29">
        <f t="shared" si="89"/>
        <v>0.66638671973817376</v>
      </c>
      <c r="J203" s="29">
        <f t="shared" si="89"/>
        <v>6.1134705128932255E-3</v>
      </c>
      <c r="K203" s="31"/>
      <c r="L203" s="32">
        <f t="shared" si="87"/>
        <v>0.22658586727427055</v>
      </c>
      <c r="M203" s="31">
        <f t="shared" si="55"/>
        <v>0.11046841829969944</v>
      </c>
      <c r="N203" s="29"/>
      <c r="O203" s="118"/>
      <c r="Q203" s="118"/>
    </row>
    <row r="204" spans="1:17" x14ac:dyDescent="0.25">
      <c r="A204" s="1" t="s">
        <v>118</v>
      </c>
      <c r="B204" s="28">
        <f t="shared" ref="B204:J204" si="90">B39/$L39</f>
        <v>0.20914966988491432</v>
      </c>
      <c r="C204" s="29">
        <f t="shared" si="90"/>
        <v>7.9540908899792373E-2</v>
      </c>
      <c r="D204" s="29">
        <f t="shared" si="90"/>
        <v>5.4804945646936748E-2</v>
      </c>
      <c r="E204" s="30">
        <f t="shared" si="90"/>
        <v>0.35850971521850516</v>
      </c>
      <c r="F204" s="29">
        <f t="shared" si="90"/>
        <v>0.11799346347634913</v>
      </c>
      <c r="G204" s="29">
        <f t="shared" si="90"/>
        <v>0</v>
      </c>
      <c r="H204" s="29">
        <f t="shared" si="90"/>
        <v>0</v>
      </c>
      <c r="I204" s="29">
        <f t="shared" si="90"/>
        <v>1.0523482348011749E-2</v>
      </c>
      <c r="J204" s="29">
        <f t="shared" si="90"/>
        <v>0.16947781452549052</v>
      </c>
      <c r="K204" s="31"/>
      <c r="L204" s="32">
        <f t="shared" si="87"/>
        <v>0.7020052396501486</v>
      </c>
      <c r="M204" s="31">
        <f t="shared" si="55"/>
        <v>0.13434585454672912</v>
      </c>
      <c r="N204" s="29"/>
      <c r="O204" s="118"/>
      <c r="Q204" s="118"/>
    </row>
    <row r="205" spans="1:17" x14ac:dyDescent="0.25">
      <c r="A205" s="1" t="s">
        <v>119</v>
      </c>
      <c r="B205" s="28">
        <f t="shared" ref="B205:J205" si="91">B40/$L40</f>
        <v>0.20104105312688428</v>
      </c>
      <c r="C205" s="29">
        <f t="shared" si="91"/>
        <v>6.3761066773084935E-2</v>
      </c>
      <c r="D205" s="29">
        <f t="shared" si="91"/>
        <v>2.0209719674638398E-2</v>
      </c>
      <c r="E205" s="30">
        <f t="shared" si="91"/>
        <v>0.2671303760962071</v>
      </c>
      <c r="F205" s="29">
        <f t="shared" si="91"/>
        <v>0.1022655172925505</v>
      </c>
      <c r="G205" s="29">
        <f t="shared" si="91"/>
        <v>0</v>
      </c>
      <c r="H205" s="29">
        <f t="shared" si="91"/>
        <v>8.2339325465886584E-2</v>
      </c>
      <c r="I205" s="29">
        <f t="shared" si="91"/>
        <v>9.7503668653626974E-2</v>
      </c>
      <c r="J205" s="29">
        <f t="shared" si="91"/>
        <v>0.16574927291712127</v>
      </c>
      <c r="K205" s="31"/>
      <c r="L205" s="32">
        <f t="shared" si="87"/>
        <v>0.55214221567081467</v>
      </c>
      <c r="M205" s="31">
        <f t="shared" si="55"/>
        <v>8.3970786447723336E-2</v>
      </c>
      <c r="N205" s="29"/>
      <c r="O205" s="118"/>
      <c r="Q205" s="118"/>
    </row>
    <row r="206" spans="1:17" x14ac:dyDescent="0.25">
      <c r="A206" s="1" t="s">
        <v>120</v>
      </c>
      <c r="B206" s="28">
        <f t="shared" ref="B206:J206" si="92">B41/$L41</f>
        <v>0.30164458624034707</v>
      </c>
      <c r="C206" s="29">
        <f t="shared" si="92"/>
        <v>5.9764766298666797E-2</v>
      </c>
      <c r="D206" s="29">
        <f t="shared" si="92"/>
        <v>4.4928671808709526E-2</v>
      </c>
      <c r="E206" s="30">
        <f t="shared" si="92"/>
        <v>4.0425763203254236E-2</v>
      </c>
      <c r="F206" s="29">
        <f t="shared" si="92"/>
        <v>0.34105751054280847</v>
      </c>
      <c r="G206" s="29">
        <f t="shared" si="92"/>
        <v>1.2229397390083335E-2</v>
      </c>
      <c r="H206" s="29">
        <f t="shared" si="92"/>
        <v>3.1218574877381611E-2</v>
      </c>
      <c r="I206" s="29">
        <f t="shared" si="92"/>
        <v>5.2770171405287204E-2</v>
      </c>
      <c r="J206" s="29">
        <f t="shared" si="92"/>
        <v>0.11596055823346171</v>
      </c>
      <c r="K206" s="31"/>
      <c r="L206" s="32">
        <f t="shared" si="87"/>
        <v>0.44676378755097762</v>
      </c>
      <c r="M206" s="31">
        <f t="shared" si="55"/>
        <v>0.10469343810737633</v>
      </c>
      <c r="N206" s="29"/>
      <c r="O206" s="118"/>
      <c r="Q206" s="118"/>
    </row>
    <row r="207" spans="1:17" x14ac:dyDescent="0.25">
      <c r="A207" s="1" t="s">
        <v>121</v>
      </c>
      <c r="B207" s="28">
        <f t="shared" ref="B207:J207" si="93">B42/$L42</f>
        <v>0.14481973441949042</v>
      </c>
      <c r="C207" s="29">
        <f t="shared" si="93"/>
        <v>8.9153295886938336E-2</v>
      </c>
      <c r="D207" s="29">
        <f t="shared" si="93"/>
        <v>5.1711732863709116E-3</v>
      </c>
      <c r="E207" s="30">
        <f t="shared" si="93"/>
        <v>0.41405009369184431</v>
      </c>
      <c r="F207" s="29">
        <f t="shared" si="93"/>
        <v>6.3924228261827643E-2</v>
      </c>
      <c r="G207" s="29">
        <f t="shared" si="93"/>
        <v>0</v>
      </c>
      <c r="H207" s="29">
        <f t="shared" si="93"/>
        <v>0.1532694418395299</v>
      </c>
      <c r="I207" s="29">
        <f t="shared" si="93"/>
        <v>0</v>
      </c>
      <c r="J207" s="29">
        <f t="shared" si="93"/>
        <v>0.12961203261399851</v>
      </c>
      <c r="K207" s="31"/>
      <c r="L207" s="32">
        <f t="shared" si="87"/>
        <v>0.65319429728464395</v>
      </c>
      <c r="M207" s="31">
        <f t="shared" si="55"/>
        <v>9.432446917330925E-2</v>
      </c>
      <c r="N207" s="29"/>
      <c r="O207" s="118"/>
      <c r="Q207" s="118"/>
    </row>
    <row r="208" spans="1:17" x14ac:dyDescent="0.25">
      <c r="A208" s="1" t="s">
        <v>122</v>
      </c>
      <c r="B208" s="28">
        <f t="shared" ref="B208:J208" si="94">B43/$L43</f>
        <v>0.15193204137265412</v>
      </c>
      <c r="C208" s="29">
        <f t="shared" si="94"/>
        <v>5.8896225647228642E-2</v>
      </c>
      <c r="D208" s="29">
        <f t="shared" si="94"/>
        <v>1.1459020375293845E-2</v>
      </c>
      <c r="E208" s="30">
        <f t="shared" si="94"/>
        <v>0.24077049534159381</v>
      </c>
      <c r="F208" s="29">
        <f t="shared" si="94"/>
        <v>5.8516730056896546E-2</v>
      </c>
      <c r="G208" s="29">
        <f t="shared" si="94"/>
        <v>0.13542525963065793</v>
      </c>
      <c r="H208" s="29">
        <f t="shared" si="94"/>
        <v>0</v>
      </c>
      <c r="I208" s="29">
        <f t="shared" si="94"/>
        <v>0.13902150285335663</v>
      </c>
      <c r="J208" s="29">
        <f t="shared" si="94"/>
        <v>0.20397872472231848</v>
      </c>
      <c r="K208" s="31"/>
      <c r="L208" s="32">
        <f t="shared" si="87"/>
        <v>0.46305778273677045</v>
      </c>
      <c r="M208" s="31">
        <f t="shared" si="55"/>
        <v>7.0355246022522494E-2</v>
      </c>
      <c r="N208" s="29"/>
      <c r="O208" s="118"/>
      <c r="Q208" s="118"/>
    </row>
    <row r="209" spans="1:17" x14ac:dyDescent="0.25">
      <c r="A209" s="1" t="s">
        <v>123</v>
      </c>
      <c r="B209" s="28">
        <f t="shared" ref="B209:J209" si="95">B44/$L44</f>
        <v>0.32118771462007467</v>
      </c>
      <c r="C209" s="29">
        <f t="shared" si="95"/>
        <v>0.20272621580558828</v>
      </c>
      <c r="D209" s="29">
        <f t="shared" si="95"/>
        <v>2.5861023671926071E-2</v>
      </c>
      <c r="E209" s="30">
        <f t="shared" si="95"/>
        <v>2.4795046473782365E-2</v>
      </c>
      <c r="F209" s="29">
        <f t="shared" si="95"/>
        <v>0.19603362067028549</v>
      </c>
      <c r="G209" s="29">
        <f t="shared" si="95"/>
        <v>0</v>
      </c>
      <c r="H209" s="29">
        <f t="shared" si="95"/>
        <v>0.16012088576664921</v>
      </c>
      <c r="I209" s="29">
        <f t="shared" si="95"/>
        <v>3.065102624886307E-2</v>
      </c>
      <c r="J209" s="29">
        <f t="shared" si="95"/>
        <v>3.8624466742830904E-2</v>
      </c>
      <c r="K209" s="31"/>
      <c r="L209" s="32">
        <f t="shared" si="87"/>
        <v>0.57457000057137142</v>
      </c>
      <c r="M209" s="31">
        <f t="shared" si="55"/>
        <v>0.22858723947751436</v>
      </c>
      <c r="N209" s="29"/>
      <c r="O209" s="118"/>
      <c r="Q209" s="118"/>
    </row>
    <row r="210" spans="1:17" x14ac:dyDescent="0.25">
      <c r="A210" s="1" t="s">
        <v>124</v>
      </c>
      <c r="B210" s="28">
        <f t="shared" ref="B210:J210" si="96">B45/$L45</f>
        <v>0.46244489996205745</v>
      </c>
      <c r="C210" s="29">
        <f t="shared" si="96"/>
        <v>0.10774765849349437</v>
      </c>
      <c r="D210" s="29">
        <f t="shared" si="96"/>
        <v>6.3564193014844653E-3</v>
      </c>
      <c r="E210" s="30">
        <f t="shared" si="96"/>
        <v>2.4599973234323207E-2</v>
      </c>
      <c r="F210" s="29">
        <f t="shared" si="96"/>
        <v>6.1751841733474644E-2</v>
      </c>
      <c r="G210" s="29">
        <f t="shared" si="96"/>
        <v>0</v>
      </c>
      <c r="H210" s="29">
        <f t="shared" si="96"/>
        <v>0</v>
      </c>
      <c r="I210" s="29">
        <f t="shared" si="96"/>
        <v>0.14898208930127857</v>
      </c>
      <c r="J210" s="29">
        <f t="shared" si="96"/>
        <v>0.18811711797388728</v>
      </c>
      <c r="K210" s="31"/>
      <c r="L210" s="32">
        <f t="shared" si="87"/>
        <v>0.60114895099135945</v>
      </c>
      <c r="M210" s="31">
        <f t="shared" si="55"/>
        <v>0.11410407779497883</v>
      </c>
      <c r="N210" s="29"/>
      <c r="O210" s="118"/>
      <c r="Q210" s="118"/>
    </row>
    <row r="211" spans="1:17" x14ac:dyDescent="0.25">
      <c r="A211" s="1" t="s">
        <v>63</v>
      </c>
      <c r="B211" s="28">
        <f t="shared" ref="B211:J211" si="97">B46/$L46</f>
        <v>0.13304453968991717</v>
      </c>
      <c r="C211" s="29">
        <f t="shared" si="97"/>
        <v>5.4845305740113016E-2</v>
      </c>
      <c r="D211" s="29">
        <f t="shared" si="97"/>
        <v>1.3480253810664727E-3</v>
      </c>
      <c r="E211" s="30">
        <f t="shared" si="97"/>
        <v>0</v>
      </c>
      <c r="F211" s="29">
        <f t="shared" si="97"/>
        <v>0.18956794566391874</v>
      </c>
      <c r="G211" s="29">
        <f t="shared" si="97"/>
        <v>0</v>
      </c>
      <c r="H211" s="29">
        <f t="shared" si="97"/>
        <v>0.62119418352498457</v>
      </c>
      <c r="I211" s="29">
        <f t="shared" si="97"/>
        <v>0</v>
      </c>
      <c r="J211" s="29">
        <f t="shared" si="97"/>
        <v>0</v>
      </c>
      <c r="K211" s="31"/>
      <c r="L211" s="32">
        <f t="shared" si="87"/>
        <v>0.18923787081109666</v>
      </c>
      <c r="M211" s="31">
        <f t="shared" si="55"/>
        <v>5.6193331121179489E-2</v>
      </c>
      <c r="N211" s="29"/>
      <c r="O211" s="118"/>
      <c r="Q211" s="118"/>
    </row>
    <row r="212" spans="1:17" x14ac:dyDescent="0.25">
      <c r="A212" s="1" t="s">
        <v>125</v>
      </c>
      <c r="B212" s="28">
        <f t="shared" ref="B212:J212" si="98">B47/$L47</f>
        <v>6.1651510744788696E-2</v>
      </c>
      <c r="C212" s="29">
        <f t="shared" si="98"/>
        <v>9.8392466856090294E-2</v>
      </c>
      <c r="D212" s="29">
        <f t="shared" si="98"/>
        <v>3.693783744493083E-3</v>
      </c>
      <c r="E212" s="30">
        <f t="shared" si="98"/>
        <v>0</v>
      </c>
      <c r="F212" s="29">
        <f t="shared" si="98"/>
        <v>8.9529360758511811E-2</v>
      </c>
      <c r="G212" s="29">
        <f t="shared" si="98"/>
        <v>0</v>
      </c>
      <c r="H212" s="29">
        <f t="shared" si="98"/>
        <v>0.39487376854202044</v>
      </c>
      <c r="I212" s="29">
        <f t="shared" si="98"/>
        <v>0.27877695218215331</v>
      </c>
      <c r="J212" s="29">
        <f t="shared" si="98"/>
        <v>7.308215717194233E-2</v>
      </c>
      <c r="K212" s="31"/>
      <c r="L212" s="32">
        <f t="shared" si="87"/>
        <v>0.16373776134537207</v>
      </c>
      <c r="M212" s="31">
        <f t="shared" si="55"/>
        <v>0.10208625060058338</v>
      </c>
      <c r="N212" s="29"/>
      <c r="O212" s="118"/>
      <c r="Q212" s="118"/>
    </row>
    <row r="213" spans="1:17" x14ac:dyDescent="0.25">
      <c r="A213" s="1" t="s">
        <v>126</v>
      </c>
      <c r="B213" s="28">
        <f t="shared" ref="B213:J213" si="99">B48/$L48</f>
        <v>0.15917700321029205</v>
      </c>
      <c r="C213" s="29">
        <f t="shared" si="99"/>
        <v>0.19088469887548074</v>
      </c>
      <c r="D213" s="29">
        <f t="shared" si="99"/>
        <v>6.3015009238486561E-2</v>
      </c>
      <c r="E213" s="30">
        <f t="shared" si="99"/>
        <v>0.19730262441669486</v>
      </c>
      <c r="F213" s="29">
        <f t="shared" si="99"/>
        <v>0.12032785059177298</v>
      </c>
      <c r="G213" s="29">
        <f t="shared" si="99"/>
        <v>0</v>
      </c>
      <c r="H213" s="29">
        <f t="shared" si="99"/>
        <v>6.534775864270892E-2</v>
      </c>
      <c r="I213" s="29">
        <f t="shared" si="99"/>
        <v>3.1553490929692431E-2</v>
      </c>
      <c r="J213" s="29">
        <f t="shared" si="99"/>
        <v>0.17239156409487147</v>
      </c>
      <c r="K213" s="31"/>
      <c r="L213" s="32">
        <f t="shared" si="87"/>
        <v>0.61037933574095427</v>
      </c>
      <c r="M213" s="31">
        <f t="shared" si="55"/>
        <v>0.25389970811396728</v>
      </c>
      <c r="N213" s="29"/>
      <c r="O213" s="118"/>
      <c r="Q213" s="118"/>
    </row>
    <row r="214" spans="1:17" x14ac:dyDescent="0.25">
      <c r="A214" s="1" t="s">
        <v>127</v>
      </c>
      <c r="B214" s="28">
        <f t="shared" ref="B214:J214" si="100">B49/$L49</f>
        <v>0.15156815454052616</v>
      </c>
      <c r="C214" s="29">
        <f t="shared" si="100"/>
        <v>2.1305346250363944E-2</v>
      </c>
      <c r="D214" s="29">
        <f t="shared" si="100"/>
        <v>2.136363707947669E-2</v>
      </c>
      <c r="E214" s="30">
        <f t="shared" si="100"/>
        <v>0.31978357421858661</v>
      </c>
      <c r="F214" s="29">
        <f t="shared" si="100"/>
        <v>0.13572759762430964</v>
      </c>
      <c r="G214" s="29">
        <f t="shared" si="100"/>
        <v>0.19617745862462632</v>
      </c>
      <c r="H214" s="29">
        <f t="shared" si="100"/>
        <v>0</v>
      </c>
      <c r="I214" s="29">
        <f t="shared" si="100"/>
        <v>6.1812694371283915E-2</v>
      </c>
      <c r="J214" s="29">
        <f t="shared" si="100"/>
        <v>9.2261537290826742E-2</v>
      </c>
      <c r="K214" s="31"/>
      <c r="L214" s="32">
        <f t="shared" si="87"/>
        <v>0.51402071208895339</v>
      </c>
      <c r="M214" s="31">
        <f t="shared" si="55"/>
        <v>4.2668983329840635E-2</v>
      </c>
      <c r="N214" s="29"/>
      <c r="O214" s="118"/>
      <c r="Q214" s="118"/>
    </row>
    <row r="215" spans="1:17" x14ac:dyDescent="0.25">
      <c r="A215" s="1" t="s">
        <v>128</v>
      </c>
      <c r="B215" s="28">
        <f t="shared" ref="B215:J215" si="101">B50/$L50</f>
        <v>0.24281324784432001</v>
      </c>
      <c r="C215" s="29">
        <f t="shared" si="101"/>
        <v>0.14287896041180329</v>
      </c>
      <c r="D215" s="29">
        <f t="shared" si="101"/>
        <v>3.8554845473297454E-2</v>
      </c>
      <c r="E215" s="30">
        <f t="shared" si="101"/>
        <v>0.13268038284395267</v>
      </c>
      <c r="F215" s="29">
        <f t="shared" si="101"/>
        <v>0.14435727719140462</v>
      </c>
      <c r="G215" s="29">
        <f t="shared" si="101"/>
        <v>0</v>
      </c>
      <c r="H215" s="29">
        <f t="shared" si="101"/>
        <v>1.5712188382646857E-2</v>
      </c>
      <c r="I215" s="29">
        <f t="shared" si="101"/>
        <v>2.925127877452165E-2</v>
      </c>
      <c r="J215" s="29">
        <f t="shared" si="101"/>
        <v>0.25375181907805344</v>
      </c>
      <c r="K215" s="31"/>
      <c r="L215" s="32">
        <f t="shared" si="87"/>
        <v>0.5569274365733734</v>
      </c>
      <c r="M215" s="31">
        <f t="shared" si="55"/>
        <v>0.18143380588510075</v>
      </c>
      <c r="N215" s="29"/>
      <c r="O215" s="118"/>
      <c r="Q215" s="118"/>
    </row>
    <row r="216" spans="1:17" x14ac:dyDescent="0.25">
      <c r="A216" s="1" t="s">
        <v>129</v>
      </c>
      <c r="B216" s="28">
        <f t="shared" ref="B216:J216" si="102">B51/$L51</f>
        <v>0.12827158522381674</v>
      </c>
      <c r="C216" s="29">
        <f t="shared" si="102"/>
        <v>9.5883908135621157E-2</v>
      </c>
      <c r="D216" s="29">
        <f t="shared" si="102"/>
        <v>3.113466504737684E-3</v>
      </c>
      <c r="E216" s="30">
        <f t="shared" si="102"/>
        <v>0.21449455509053861</v>
      </c>
      <c r="F216" s="29">
        <f t="shared" si="102"/>
        <v>0.11567477457465014</v>
      </c>
      <c r="G216" s="29">
        <f t="shared" si="102"/>
        <v>0</v>
      </c>
      <c r="H216" s="29">
        <f t="shared" si="102"/>
        <v>3.7261544749618285E-2</v>
      </c>
      <c r="I216" s="29">
        <f t="shared" si="102"/>
        <v>0</v>
      </c>
      <c r="J216" s="29">
        <f t="shared" si="102"/>
        <v>0.4053001657210174</v>
      </c>
      <c r="K216" s="31"/>
      <c r="L216" s="32">
        <f t="shared" si="87"/>
        <v>0.44176351495471422</v>
      </c>
      <c r="M216" s="31">
        <f t="shared" si="55"/>
        <v>9.8997374640358834E-2</v>
      </c>
      <c r="N216" s="29"/>
      <c r="O216" s="118"/>
      <c r="Q216" s="118"/>
    </row>
    <row r="217" spans="1:17" x14ac:dyDescent="0.25">
      <c r="A217" s="1" t="s">
        <v>130</v>
      </c>
      <c r="B217" s="28">
        <f t="shared" ref="B217:J217" si="103">B52/$L52</f>
        <v>0.20622606797596077</v>
      </c>
      <c r="C217" s="29">
        <f t="shared" si="103"/>
        <v>3.7261521200328152E-3</v>
      </c>
      <c r="D217" s="29">
        <f t="shared" si="103"/>
        <v>0.1128139582160802</v>
      </c>
      <c r="E217" s="30">
        <f t="shared" si="103"/>
        <v>0.12781882346291956</v>
      </c>
      <c r="F217" s="29">
        <f t="shared" si="103"/>
        <v>0.11276094961478147</v>
      </c>
      <c r="G217" s="29">
        <f t="shared" si="103"/>
        <v>0</v>
      </c>
      <c r="H217" s="29">
        <f t="shared" si="103"/>
        <v>0</v>
      </c>
      <c r="I217" s="29">
        <f t="shared" si="103"/>
        <v>0.24990845274479537</v>
      </c>
      <c r="J217" s="29">
        <f t="shared" si="103"/>
        <v>0.18674559586542983</v>
      </c>
      <c r="K217" s="31"/>
      <c r="L217" s="32">
        <f t="shared" si="87"/>
        <v>0.45058500177499333</v>
      </c>
      <c r="M217" s="31">
        <f t="shared" si="55"/>
        <v>0.11654011033611301</v>
      </c>
      <c r="N217" s="29"/>
      <c r="O217" s="118"/>
      <c r="Q217" s="118"/>
    </row>
    <row r="218" spans="1:17" x14ac:dyDescent="0.25">
      <c r="A218" s="1" t="s">
        <v>131</v>
      </c>
      <c r="B218" s="28">
        <f t="shared" ref="B218:J218" si="104">B53/$L53</f>
        <v>0.14159884675670165</v>
      </c>
      <c r="C218" s="29">
        <f t="shared" si="104"/>
        <v>4.4988278873650672E-2</v>
      </c>
      <c r="D218" s="29">
        <f t="shared" si="104"/>
        <v>3.4889609493669038E-2</v>
      </c>
      <c r="E218" s="30">
        <f t="shared" si="104"/>
        <v>0.34962283147873424</v>
      </c>
      <c r="F218" s="29">
        <f t="shared" si="104"/>
        <v>4.8011058896064787E-2</v>
      </c>
      <c r="G218" s="29">
        <f t="shared" si="104"/>
        <v>0.11994680791015365</v>
      </c>
      <c r="H218" s="29">
        <f t="shared" si="104"/>
        <v>0</v>
      </c>
      <c r="I218" s="29">
        <f t="shared" si="104"/>
        <v>9.2314229825710987E-3</v>
      </c>
      <c r="J218" s="29">
        <f t="shared" si="104"/>
        <v>0.25171114360845487</v>
      </c>
      <c r="K218" s="31"/>
      <c r="L218" s="32">
        <f t="shared" si="87"/>
        <v>0.57109956660275563</v>
      </c>
      <c r="M218" s="31">
        <f t="shared" si="55"/>
        <v>7.987788836731971E-2</v>
      </c>
      <c r="N218" s="29"/>
      <c r="O218" s="118"/>
      <c r="Q218" s="118"/>
    </row>
    <row r="219" spans="1:17" x14ac:dyDescent="0.25">
      <c r="A219" s="1" t="s">
        <v>132</v>
      </c>
      <c r="B219" s="28">
        <f t="shared" ref="B219:J219" si="105">B54/$L54</f>
        <v>0.3840834027454747</v>
      </c>
      <c r="C219" s="29">
        <f t="shared" si="105"/>
        <v>0.12836970887868648</v>
      </c>
      <c r="D219" s="29">
        <f t="shared" si="105"/>
        <v>4.1357165260768373E-2</v>
      </c>
      <c r="E219" s="30">
        <f t="shared" si="105"/>
        <v>6.5756494011750627E-2</v>
      </c>
      <c r="F219" s="29">
        <f t="shared" si="105"/>
        <v>0.1959416190600457</v>
      </c>
      <c r="G219" s="29">
        <f t="shared" si="105"/>
        <v>0</v>
      </c>
      <c r="H219" s="29">
        <f t="shared" si="105"/>
        <v>3.9741849048029111E-2</v>
      </c>
      <c r="I219" s="29">
        <f t="shared" si="105"/>
        <v>0</v>
      </c>
      <c r="J219" s="29">
        <f t="shared" si="105"/>
        <v>0.14474976099524506</v>
      </c>
      <c r="K219" s="31"/>
      <c r="L219" s="32">
        <f t="shared" si="87"/>
        <v>0.61956677089668022</v>
      </c>
      <c r="M219" s="31">
        <f t="shared" si="55"/>
        <v>0.16972687413945486</v>
      </c>
      <c r="N219" s="29"/>
      <c r="O219" s="118"/>
      <c r="Q219" s="118"/>
    </row>
    <row r="220" spans="1:17" x14ac:dyDescent="0.25">
      <c r="A220" s="5" t="s">
        <v>133</v>
      </c>
      <c r="B220" s="33">
        <f t="shared" ref="B220:J220" si="106">B55/$L55</f>
        <v>0.21415799735056879</v>
      </c>
      <c r="C220" s="119">
        <f t="shared" si="106"/>
        <v>0.10658817170276702</v>
      </c>
      <c r="D220" s="34">
        <f t="shared" si="106"/>
        <v>2.718939371605144E-2</v>
      </c>
      <c r="E220" s="35">
        <f t="shared" si="106"/>
        <v>0.16996577031312968</v>
      </c>
      <c r="F220" s="29">
        <f t="shared" si="106"/>
        <v>9.9466968338840583E-2</v>
      </c>
      <c r="G220" s="29">
        <f t="shared" si="106"/>
        <v>9.0082137201295487E-2</v>
      </c>
      <c r="H220" s="29">
        <f t="shared" si="106"/>
        <v>8.3060923444632603E-2</v>
      </c>
      <c r="I220" s="29">
        <f t="shared" si="106"/>
        <v>7.5103945300377672E-2</v>
      </c>
      <c r="J220" s="29">
        <f t="shared" si="106"/>
        <v>0.13438469263233671</v>
      </c>
      <c r="K220" s="31"/>
      <c r="L220" s="32">
        <f t="shared" si="87"/>
        <v>0.51790133308251696</v>
      </c>
      <c r="M220" s="31"/>
      <c r="N220" s="31"/>
      <c r="O220" s="118"/>
    </row>
    <row r="222" spans="1:17" x14ac:dyDescent="0.25">
      <c r="B222" s="31"/>
      <c r="C222" s="122"/>
      <c r="M222" s="3">
        <f>COUNTIF(M169:M219, "&lt;10%")</f>
        <v>28</v>
      </c>
    </row>
    <row r="223" spans="1:17" x14ac:dyDescent="0.25">
      <c r="M223" s="3">
        <f>COUNTIF(M169:M219, "&gt;10%")</f>
        <v>23</v>
      </c>
    </row>
    <row r="224" spans="1:17" x14ac:dyDescent="0.25">
      <c r="C224" s="31"/>
      <c r="H224" s="31"/>
      <c r="J224" s="31"/>
      <c r="M224" s="3">
        <f>COUNTIF(M169:M219, "&lt;5%")</f>
        <v>7</v>
      </c>
    </row>
    <row r="225" spans="3:13" x14ac:dyDescent="0.25">
      <c r="C225" s="82"/>
      <c r="M225" s="3">
        <f>COUNTIF(M169:M219, "&gt;20%")</f>
        <v>7</v>
      </c>
    </row>
    <row r="226" spans="3:13" x14ac:dyDescent="0.25">
      <c r="C226" s="31"/>
    </row>
    <row r="227" spans="3:13" x14ac:dyDescent="0.25">
      <c r="G227" s="31"/>
    </row>
    <row r="230" spans="3:13" x14ac:dyDescent="0.25">
      <c r="I230" s="31"/>
    </row>
    <row r="278" spans="3:3" x14ac:dyDescent="0.25">
      <c r="C278" s="31"/>
    </row>
    <row r="279" spans="3:3" x14ac:dyDescent="0.25">
      <c r="C279" s="31"/>
    </row>
    <row r="280" spans="3:3" x14ac:dyDescent="0.25">
      <c r="C280" s="31"/>
    </row>
    <row r="281" spans="3:3" x14ac:dyDescent="0.25">
      <c r="C281" s="31"/>
    </row>
    <row r="282" spans="3:3" x14ac:dyDescent="0.25">
      <c r="C282" s="31"/>
    </row>
    <row r="283" spans="3:3" x14ac:dyDescent="0.25">
      <c r="C283" s="31"/>
    </row>
    <row r="284" spans="3:3" x14ac:dyDescent="0.25">
      <c r="C284" s="31"/>
    </row>
    <row r="285" spans="3:3" x14ac:dyDescent="0.25">
      <c r="C285" s="31"/>
    </row>
    <row r="286" spans="3:3" x14ac:dyDescent="0.25">
      <c r="C286" s="31"/>
    </row>
    <row r="287" spans="3:3" x14ac:dyDescent="0.25">
      <c r="C287" s="31"/>
    </row>
    <row r="288" spans="3:3" x14ac:dyDescent="0.25">
      <c r="C288" s="31"/>
    </row>
    <row r="289" spans="3:3" x14ac:dyDescent="0.25">
      <c r="C289" s="31"/>
    </row>
    <row r="290" spans="3:3" x14ac:dyDescent="0.25">
      <c r="C290" s="31"/>
    </row>
    <row r="291" spans="3:3" x14ac:dyDescent="0.25">
      <c r="C291" s="31"/>
    </row>
    <row r="292" spans="3:3" x14ac:dyDescent="0.25">
      <c r="C292" s="31"/>
    </row>
    <row r="293" spans="3:3" x14ac:dyDescent="0.25">
      <c r="C293" s="31"/>
    </row>
    <row r="294" spans="3:3" x14ac:dyDescent="0.25">
      <c r="C294" s="31"/>
    </row>
    <row r="295" spans="3:3" x14ac:dyDescent="0.25">
      <c r="C295" s="31"/>
    </row>
    <row r="296" spans="3:3" x14ac:dyDescent="0.25">
      <c r="C296" s="31"/>
    </row>
    <row r="297" spans="3:3" x14ac:dyDescent="0.25">
      <c r="C297" s="31"/>
    </row>
    <row r="298" spans="3:3" x14ac:dyDescent="0.25">
      <c r="C298" s="31"/>
    </row>
    <row r="299" spans="3:3" x14ac:dyDescent="0.25">
      <c r="C299" s="31"/>
    </row>
    <row r="300" spans="3:3" x14ac:dyDescent="0.25">
      <c r="C300" s="31"/>
    </row>
    <row r="301" spans="3:3" x14ac:dyDescent="0.25">
      <c r="C301" s="31"/>
    </row>
    <row r="302" spans="3:3" x14ac:dyDescent="0.25">
      <c r="C302" s="31"/>
    </row>
    <row r="303" spans="3:3" x14ac:dyDescent="0.25">
      <c r="C303" s="31"/>
    </row>
    <row r="304" spans="3:3" x14ac:dyDescent="0.25">
      <c r="C304" s="31"/>
    </row>
    <row r="305" spans="3:3" x14ac:dyDescent="0.25">
      <c r="C305" s="31"/>
    </row>
    <row r="306" spans="3:3" x14ac:dyDescent="0.25">
      <c r="C306" s="31"/>
    </row>
    <row r="307" spans="3:3" x14ac:dyDescent="0.25">
      <c r="C307" s="31"/>
    </row>
    <row r="308" spans="3:3" x14ac:dyDescent="0.25">
      <c r="C308" s="31"/>
    </row>
    <row r="309" spans="3:3" x14ac:dyDescent="0.25">
      <c r="C309" s="31"/>
    </row>
    <row r="310" spans="3:3" x14ac:dyDescent="0.25">
      <c r="C310" s="31"/>
    </row>
    <row r="311" spans="3:3" x14ac:dyDescent="0.25">
      <c r="C311" s="31"/>
    </row>
    <row r="312" spans="3:3" x14ac:dyDescent="0.25">
      <c r="C312" s="31"/>
    </row>
    <row r="313" spans="3:3" x14ac:dyDescent="0.25">
      <c r="C313" s="31"/>
    </row>
    <row r="314" spans="3:3" x14ac:dyDescent="0.25">
      <c r="C314" s="31"/>
    </row>
    <row r="315" spans="3:3" x14ac:dyDescent="0.25">
      <c r="C315" s="31"/>
    </row>
    <row r="316" spans="3:3" x14ac:dyDescent="0.25">
      <c r="C316" s="31"/>
    </row>
    <row r="317" spans="3:3" x14ac:dyDescent="0.25">
      <c r="C317" s="31"/>
    </row>
    <row r="318" spans="3:3" x14ac:dyDescent="0.25">
      <c r="C318" s="31"/>
    </row>
    <row r="319" spans="3:3" x14ac:dyDescent="0.25">
      <c r="C319" s="31"/>
    </row>
    <row r="320" spans="3:3" x14ac:dyDescent="0.25">
      <c r="C320" s="31"/>
    </row>
    <row r="321" spans="3:3" x14ac:dyDescent="0.25">
      <c r="C321" s="31"/>
    </row>
    <row r="322" spans="3:3" x14ac:dyDescent="0.25">
      <c r="C322" s="31"/>
    </row>
    <row r="323" spans="3:3" x14ac:dyDescent="0.25">
      <c r="C323" s="31"/>
    </row>
    <row r="324" spans="3:3" x14ac:dyDescent="0.25">
      <c r="C324" s="31"/>
    </row>
    <row r="325" spans="3:3" x14ac:dyDescent="0.25">
      <c r="C325" s="31"/>
    </row>
    <row r="326" spans="3:3" x14ac:dyDescent="0.25">
      <c r="C326" s="31"/>
    </row>
    <row r="327" spans="3:3" x14ac:dyDescent="0.25">
      <c r="C327" s="31"/>
    </row>
    <row r="328" spans="3:3" x14ac:dyDescent="0.25">
      <c r="C328" s="31"/>
    </row>
    <row r="329" spans="3:3" x14ac:dyDescent="0.25">
      <c r="C329" s="31"/>
    </row>
    <row r="330" spans="3:3" x14ac:dyDescent="0.25">
      <c r="C330" s="31"/>
    </row>
    <row r="331" spans="3:3" x14ac:dyDescent="0.25">
      <c r="C331" s="31"/>
    </row>
    <row r="332" spans="3:3" x14ac:dyDescent="0.25">
      <c r="C332" s="31"/>
    </row>
    <row r="333" spans="3:3" x14ac:dyDescent="0.25">
      <c r="C333" s="31"/>
    </row>
    <row r="334" spans="3:3" x14ac:dyDescent="0.25">
      <c r="C334" s="31"/>
    </row>
    <row r="335" spans="3:3" x14ac:dyDescent="0.25">
      <c r="C335" s="31"/>
    </row>
    <row r="336" spans="3:3" x14ac:dyDescent="0.25">
      <c r="C336" s="31"/>
    </row>
    <row r="337" spans="3:3" x14ac:dyDescent="0.25">
      <c r="C337" s="31"/>
    </row>
    <row r="338" spans="3:3" x14ac:dyDescent="0.25">
      <c r="C338" s="31"/>
    </row>
    <row r="339" spans="3:3" x14ac:dyDescent="0.25">
      <c r="C339" s="31"/>
    </row>
    <row r="340" spans="3:3" x14ac:dyDescent="0.25">
      <c r="C340" s="31"/>
    </row>
    <row r="341" spans="3:3" x14ac:dyDescent="0.25">
      <c r="C341" s="31"/>
    </row>
    <row r="342" spans="3:3" x14ac:dyDescent="0.25">
      <c r="C342" s="31"/>
    </row>
    <row r="343" spans="3:3" x14ac:dyDescent="0.25">
      <c r="C343" s="31"/>
    </row>
    <row r="344" spans="3:3" x14ac:dyDescent="0.25">
      <c r="C344" s="31"/>
    </row>
    <row r="345" spans="3:3" x14ac:dyDescent="0.25">
      <c r="C345" s="31"/>
    </row>
    <row r="346" spans="3:3" x14ac:dyDescent="0.25">
      <c r="C346" s="31"/>
    </row>
    <row r="347" spans="3:3" x14ac:dyDescent="0.25">
      <c r="C347" s="31"/>
    </row>
    <row r="348" spans="3:3" x14ac:dyDescent="0.25">
      <c r="C348" s="31"/>
    </row>
    <row r="349" spans="3:3" x14ac:dyDescent="0.25">
      <c r="C349" s="31"/>
    </row>
    <row r="350" spans="3:3" x14ac:dyDescent="0.25">
      <c r="C350" s="31"/>
    </row>
    <row r="351" spans="3:3" x14ac:dyDescent="0.25">
      <c r="C351" s="31"/>
    </row>
    <row r="352" spans="3:3" x14ac:dyDescent="0.25">
      <c r="C352" s="31"/>
    </row>
    <row r="353" spans="3:3" x14ac:dyDescent="0.25">
      <c r="C353" s="31"/>
    </row>
    <row r="354" spans="3:3" x14ac:dyDescent="0.25">
      <c r="C354" s="31"/>
    </row>
    <row r="355" spans="3:3" x14ac:dyDescent="0.25">
      <c r="C355" s="31"/>
    </row>
    <row r="356" spans="3:3" x14ac:dyDescent="0.25">
      <c r="C356" s="31"/>
    </row>
    <row r="357" spans="3:3" x14ac:dyDescent="0.25">
      <c r="C357" s="31"/>
    </row>
    <row r="358" spans="3:3" x14ac:dyDescent="0.25">
      <c r="C358" s="31"/>
    </row>
    <row r="359" spans="3:3" x14ac:dyDescent="0.25">
      <c r="C359" s="31"/>
    </row>
    <row r="360" spans="3:3" x14ac:dyDescent="0.25">
      <c r="C360" s="31"/>
    </row>
    <row r="361" spans="3:3" x14ac:dyDescent="0.25">
      <c r="C361" s="31"/>
    </row>
    <row r="362" spans="3:3" x14ac:dyDescent="0.25">
      <c r="C362" s="31"/>
    </row>
    <row r="363" spans="3:3" x14ac:dyDescent="0.25">
      <c r="C363" s="31"/>
    </row>
    <row r="364" spans="3:3" x14ac:dyDescent="0.25">
      <c r="C364" s="31"/>
    </row>
    <row r="365" spans="3:3" x14ac:dyDescent="0.25">
      <c r="C365" s="31"/>
    </row>
    <row r="366" spans="3:3" x14ac:dyDescent="0.25">
      <c r="C366" s="31"/>
    </row>
    <row r="367" spans="3:3" x14ac:dyDescent="0.25">
      <c r="C367" s="31"/>
    </row>
    <row r="368" spans="3:3" x14ac:dyDescent="0.25">
      <c r="C368" s="31"/>
    </row>
    <row r="369" spans="3:3" x14ac:dyDescent="0.25">
      <c r="C369" s="31"/>
    </row>
    <row r="370" spans="3:3" x14ac:dyDescent="0.25">
      <c r="C370" s="31"/>
    </row>
    <row r="371" spans="3:3" x14ac:dyDescent="0.25">
      <c r="C371" s="31"/>
    </row>
    <row r="372" spans="3:3" x14ac:dyDescent="0.25">
      <c r="C372" s="31"/>
    </row>
    <row r="373" spans="3:3" x14ac:dyDescent="0.25">
      <c r="C373" s="31"/>
    </row>
    <row r="374" spans="3:3" x14ac:dyDescent="0.25">
      <c r="C374" s="31"/>
    </row>
    <row r="375" spans="3:3" x14ac:dyDescent="0.25">
      <c r="C375" s="31"/>
    </row>
    <row r="376" spans="3:3" x14ac:dyDescent="0.25">
      <c r="C376" s="31"/>
    </row>
    <row r="377" spans="3:3" x14ac:dyDescent="0.25">
      <c r="C377" s="31"/>
    </row>
    <row r="378" spans="3:3" x14ac:dyDescent="0.25">
      <c r="C378" s="31"/>
    </row>
    <row r="379" spans="3:3" x14ac:dyDescent="0.25">
      <c r="C379" s="31"/>
    </row>
    <row r="380" spans="3:3" x14ac:dyDescent="0.25">
      <c r="C380" s="31"/>
    </row>
    <row r="381" spans="3:3" x14ac:dyDescent="0.25">
      <c r="C381" s="31"/>
    </row>
    <row r="382" spans="3:3" x14ac:dyDescent="0.25">
      <c r="C382" s="31"/>
    </row>
    <row r="383" spans="3:3" x14ac:dyDescent="0.25">
      <c r="C383" s="31"/>
    </row>
    <row r="384" spans="3:3" x14ac:dyDescent="0.25">
      <c r="C384" s="31"/>
    </row>
    <row r="385" spans="3:3" x14ac:dyDescent="0.25">
      <c r="C385" s="31"/>
    </row>
    <row r="386" spans="3:3" x14ac:dyDescent="0.25">
      <c r="C386" s="31"/>
    </row>
    <row r="387" spans="3:3" x14ac:dyDescent="0.25">
      <c r="C387" s="31"/>
    </row>
    <row r="388" spans="3:3" x14ac:dyDescent="0.25">
      <c r="C388" s="31"/>
    </row>
    <row r="389" spans="3:3" x14ac:dyDescent="0.25">
      <c r="C389" s="31"/>
    </row>
    <row r="390" spans="3:3" x14ac:dyDescent="0.25">
      <c r="C390" s="31"/>
    </row>
    <row r="391" spans="3:3" x14ac:dyDescent="0.25">
      <c r="C391" s="31"/>
    </row>
    <row r="392" spans="3:3" x14ac:dyDescent="0.25">
      <c r="C392" s="31"/>
    </row>
    <row r="393" spans="3:3" x14ac:dyDescent="0.25">
      <c r="C393" s="31"/>
    </row>
    <row r="394" spans="3:3" x14ac:dyDescent="0.25">
      <c r="C394" s="31"/>
    </row>
    <row r="395" spans="3:3" x14ac:dyDescent="0.25">
      <c r="C395" s="31"/>
    </row>
    <row r="396" spans="3:3" x14ac:dyDescent="0.25">
      <c r="C396" s="31"/>
    </row>
    <row r="397" spans="3:3" x14ac:dyDescent="0.25">
      <c r="C397" s="31"/>
    </row>
    <row r="398" spans="3:3" x14ac:dyDescent="0.25">
      <c r="C398" s="31"/>
    </row>
    <row r="399" spans="3:3" x14ac:dyDescent="0.25">
      <c r="C399" s="31"/>
    </row>
    <row r="400" spans="3:3" x14ac:dyDescent="0.25">
      <c r="C400" s="31"/>
    </row>
    <row r="401" spans="3:3" x14ac:dyDescent="0.25">
      <c r="C401" s="31"/>
    </row>
    <row r="402" spans="3:3" x14ac:dyDescent="0.25">
      <c r="C402" s="31"/>
    </row>
    <row r="403" spans="3:3" x14ac:dyDescent="0.25">
      <c r="C403" s="31"/>
    </row>
    <row r="404" spans="3:3" x14ac:dyDescent="0.25">
      <c r="C404" s="31"/>
    </row>
    <row r="405" spans="3:3" x14ac:dyDescent="0.25">
      <c r="C405" s="31"/>
    </row>
    <row r="406" spans="3:3" x14ac:dyDescent="0.25">
      <c r="C406" s="31"/>
    </row>
    <row r="407" spans="3:3" x14ac:dyDescent="0.25">
      <c r="C407" s="31"/>
    </row>
    <row r="408" spans="3:3" x14ac:dyDescent="0.25">
      <c r="C408" s="31"/>
    </row>
    <row r="409" spans="3:3" x14ac:dyDescent="0.25">
      <c r="C409" s="31"/>
    </row>
    <row r="410" spans="3:3" x14ac:dyDescent="0.25">
      <c r="C410" s="31"/>
    </row>
    <row r="411" spans="3:3" x14ac:dyDescent="0.25">
      <c r="C411" s="31"/>
    </row>
    <row r="412" spans="3:3" x14ac:dyDescent="0.25">
      <c r="C412" s="31"/>
    </row>
    <row r="413" spans="3:3" x14ac:dyDescent="0.25">
      <c r="C413" s="31"/>
    </row>
    <row r="414" spans="3:3" x14ac:dyDescent="0.25">
      <c r="C414" s="31"/>
    </row>
    <row r="415" spans="3:3" x14ac:dyDescent="0.25">
      <c r="C415" s="31"/>
    </row>
    <row r="416" spans="3:3" x14ac:dyDescent="0.25">
      <c r="C416" s="31"/>
    </row>
    <row r="417" spans="3:3" x14ac:dyDescent="0.25">
      <c r="C417" s="31"/>
    </row>
    <row r="418" spans="3:3" x14ac:dyDescent="0.25">
      <c r="C418" s="31"/>
    </row>
    <row r="419" spans="3:3" x14ac:dyDescent="0.25">
      <c r="C419" s="31"/>
    </row>
    <row r="420" spans="3:3" x14ac:dyDescent="0.25">
      <c r="C420" s="31"/>
    </row>
    <row r="421" spans="3:3" x14ac:dyDescent="0.25">
      <c r="C421" s="31"/>
    </row>
    <row r="422" spans="3:3" x14ac:dyDescent="0.25">
      <c r="C422" s="31"/>
    </row>
  </sheetData>
  <sortState xmlns:xlrd2="http://schemas.microsoft.com/office/spreadsheetml/2017/richdata2" ref="A227:B277">
    <sortCondition ref="B227"/>
  </sortState>
  <mergeCells count="2">
    <mergeCell ref="B167:E167"/>
    <mergeCell ref="A1:A2"/>
  </mergeCells>
  <conditionalFormatting sqref="J169:J219">
    <cfRule type="cellIs" dxfId="0" priority="2" operator="greaterThan">
      <formula>0.5</formula>
    </cfRule>
  </conditionalFormatting>
  <conditionalFormatting sqref="C224:C22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L17"/>
  <sheetViews>
    <sheetView topLeftCell="G10" workbookViewId="0">
      <selection activeCell="A2" sqref="A2"/>
    </sheetView>
  </sheetViews>
  <sheetFormatPr defaultColWidth="8.5703125" defaultRowHeight="15" x14ac:dyDescent="0.25"/>
  <cols>
    <col min="1" max="1" width="15.140625" customWidth="1"/>
    <col min="2" max="2" width="15.42578125" customWidth="1"/>
    <col min="3" max="3" width="15.140625" customWidth="1"/>
    <col min="4" max="4" width="19.42578125" customWidth="1"/>
    <col min="5" max="5" width="16.5703125" customWidth="1"/>
    <col min="6" max="6" width="15.5703125" customWidth="1"/>
    <col min="7" max="7" width="16.5703125" customWidth="1"/>
    <col min="8" max="8" width="17.5703125" customWidth="1"/>
    <col min="9" max="9" width="18" customWidth="1"/>
    <col min="10" max="10" width="16.140625" customWidth="1"/>
    <col min="12" max="12" width="14.5703125" customWidth="1"/>
  </cols>
  <sheetData>
    <row r="1" spans="1:12" ht="15.75" thickBot="1" x14ac:dyDescent="0.3">
      <c r="A1" t="str">
        <f>IF(A2="Tennessee","Note: Insert Tennessee Note Here","")</f>
        <v/>
      </c>
    </row>
    <row r="2" spans="1:12" ht="15.75" thickBot="1" x14ac:dyDescent="0.3">
      <c r="A2" s="25" t="s">
        <v>85</v>
      </c>
      <c r="B2" s="83" t="s">
        <v>64</v>
      </c>
      <c r="D2" s="3"/>
      <c r="E2" s="3"/>
      <c r="F2" s="3"/>
      <c r="G2" s="3"/>
      <c r="H2" s="3"/>
      <c r="I2" s="3"/>
      <c r="J2" s="3"/>
      <c r="K2" s="3"/>
      <c r="L2" s="3"/>
    </row>
    <row r="3" spans="1:12" x14ac:dyDescent="0.25">
      <c r="A3" s="3"/>
      <c r="B3" s="3"/>
      <c r="C3" s="3"/>
      <c r="D3" s="3"/>
      <c r="E3" s="3"/>
      <c r="F3" s="3"/>
      <c r="G3" s="3"/>
      <c r="H3" s="3"/>
      <c r="I3" s="3"/>
      <c r="J3" s="3"/>
      <c r="K3" s="3"/>
      <c r="L3" s="3"/>
    </row>
    <row r="4" spans="1:12" ht="15.75" x14ac:dyDescent="0.25">
      <c r="A4" s="86" t="s">
        <v>139</v>
      </c>
      <c r="B4" s="3"/>
      <c r="C4" s="3"/>
      <c r="D4" s="3"/>
      <c r="E4" s="3"/>
      <c r="F4" s="3"/>
      <c r="G4" s="3"/>
      <c r="H4" s="3"/>
      <c r="I4" s="3"/>
      <c r="J4" s="3"/>
      <c r="K4" s="3"/>
      <c r="L4" s="3"/>
    </row>
    <row r="5" spans="1:12" ht="45" x14ac:dyDescent="0.25">
      <c r="A5" s="103"/>
      <c r="B5" s="104" t="s">
        <v>4</v>
      </c>
      <c r="C5" s="105" t="s">
        <v>70</v>
      </c>
      <c r="D5" s="106" t="s">
        <v>71</v>
      </c>
      <c r="E5" s="107" t="s">
        <v>72</v>
      </c>
      <c r="F5" s="108" t="s">
        <v>73</v>
      </c>
      <c r="G5" s="109" t="s">
        <v>140</v>
      </c>
      <c r="H5" s="110" t="s">
        <v>75</v>
      </c>
      <c r="I5" s="111" t="s">
        <v>35</v>
      </c>
      <c r="J5" s="112" t="s">
        <v>57</v>
      </c>
      <c r="K5" s="103"/>
      <c r="L5" s="113" t="s">
        <v>141</v>
      </c>
    </row>
    <row r="6" spans="1:12" x14ac:dyDescent="0.25">
      <c r="A6" s="99">
        <v>2015</v>
      </c>
      <c r="B6" s="97">
        <f>VLOOKUP($A$2,'Basic Assistance'!$A$7:$L$58,Sheet1!$A6,0)</f>
        <v>52908451</v>
      </c>
      <c r="C6" s="97">
        <f>VLOOKUP($A$2,'Work Activities'!$A$7:$L$58,Sheet1!$A6,0)</f>
        <v>1541607</v>
      </c>
      <c r="D6" s="97">
        <f>VLOOKUP($A$2,'Work Supports &amp; Supportive Serv'!$A$7:$L$58,Sheet1!$A6,0)</f>
        <v>15812574</v>
      </c>
      <c r="E6" s="97">
        <f>VLOOKUP($A$2,'Child Care'!$A$7:$L$58,Sheet1!$A6,0)</f>
        <v>2717800</v>
      </c>
      <c r="F6" s="97">
        <f>VLOOKUP($A$2,'Administration &amp; Systems'!$A$7:$L$58,Sheet1!$A6,0)</f>
        <v>80369001</v>
      </c>
      <c r="G6" s="97">
        <f>VLOOKUP($A$2,'Tax Credits'!$A$7:$L$58,Sheet1!$A6,0)</f>
        <v>0</v>
      </c>
      <c r="H6" s="97">
        <f>VLOOKUP($A$2,'Pre-K'!$A$7:$L$58,Sheet1!$A6,0)</f>
        <v>0</v>
      </c>
      <c r="I6" s="97">
        <f>VLOOKUP($A$2,'Child Welfare'!$A$7:$L$58,Sheet1!$A6,0)</f>
        <v>250708918</v>
      </c>
      <c r="J6" s="97">
        <f>VLOOKUP($A$2,Other!$A$7:$L$58,Sheet1!$A6,0)</f>
        <v>68917139</v>
      </c>
      <c r="K6" s="97"/>
      <c r="L6" s="97">
        <f>SUM(B6:E6)</f>
        <v>72980432</v>
      </c>
    </row>
    <row r="7" spans="1:12" x14ac:dyDescent="0.25">
      <c r="A7" s="99">
        <v>2016</v>
      </c>
      <c r="B7" s="96">
        <f>VLOOKUP($A$2,'Basic Assistance'!$A$7:$L$58,Sheet1!$A7,0)</f>
        <v>44727521</v>
      </c>
      <c r="C7" s="96">
        <f>VLOOKUP($A$2,'Work Activities'!$A$7:$L$58,Sheet1!$A7,0)</f>
        <v>1570672</v>
      </c>
      <c r="D7" s="96">
        <f>VLOOKUP($A$2,'Work Supports &amp; Supportive Serv'!$A$7:$L$58,Sheet1!$A7,0)</f>
        <v>21370092</v>
      </c>
      <c r="E7" s="96">
        <f>VLOOKUP($A$2,'Child Care'!$A$7:$L$58,Sheet1!$A7,0)</f>
        <v>2717800</v>
      </c>
      <c r="F7" s="96">
        <f>VLOOKUP($A$2,'Administration &amp; Systems'!$A$7:$L$58,Sheet1!$A7,0)</f>
        <v>56170586</v>
      </c>
      <c r="G7" s="96">
        <f>VLOOKUP($A$2,'Tax Credits'!$A$7:$L$58,Sheet1!$A7,0)</f>
        <v>0</v>
      </c>
      <c r="H7" s="96">
        <f>VLOOKUP($A$2,'Pre-K'!$A$7:$L$58,Sheet1!$A7,0)</f>
        <v>0</v>
      </c>
      <c r="I7" s="96">
        <f>VLOOKUP($A$2,'Child Welfare'!$A$7:$L$58,Sheet1!$A7,0)</f>
        <v>216556353</v>
      </c>
      <c r="J7" s="96">
        <f>VLOOKUP($A$2,Other!$A$7:$L$58,Sheet1!$A7,0)</f>
        <v>40045139</v>
      </c>
      <c r="K7" s="96"/>
      <c r="L7" s="96">
        <f>SUM(B7:E7)</f>
        <v>70386085</v>
      </c>
    </row>
    <row r="8" spans="1:12" x14ac:dyDescent="0.25">
      <c r="A8" s="95">
        <v>2017</v>
      </c>
      <c r="B8" s="97">
        <f>VLOOKUP($A$2,'Basic Assistance'!$A$7:$L$58,Sheet1!$A8,0)</f>
        <v>37731823</v>
      </c>
      <c r="C8" s="97">
        <f>VLOOKUP($A$2,'Work Activities'!$A$7:$L$58,Sheet1!$A8,0)</f>
        <v>1443369</v>
      </c>
      <c r="D8" s="97">
        <f>VLOOKUP($A$2,'Work Supports &amp; Supportive Serv'!$A$7:$L$58,Sheet1!$A8,0)</f>
        <v>14478083</v>
      </c>
      <c r="E8" s="97">
        <f>VLOOKUP($A$2,'Child Care'!$A$7:$L$58,Sheet1!$A8,0)</f>
        <v>0</v>
      </c>
      <c r="F8" s="97">
        <f>VLOOKUP($A$2,'Administration &amp; Systems'!$A$7:$L$58,Sheet1!$A8,0)</f>
        <v>128861507</v>
      </c>
      <c r="G8" s="97">
        <f>VLOOKUP($A$2,'Tax Credits'!$A$7:$L$58,Sheet1!$A8,0)</f>
        <v>0</v>
      </c>
      <c r="H8" s="97">
        <f>VLOOKUP($A$2,'Pre-K'!$A$7:$L$58,Sheet1!$A8,0)</f>
        <v>0</v>
      </c>
      <c r="I8" s="97">
        <f>VLOOKUP($A$2,'Child Welfare'!$A$7:$L$58,Sheet1!$A8,0)</f>
        <v>147104533</v>
      </c>
      <c r="J8" s="97">
        <f>VLOOKUP($A$2,Other!$A$7:$L$58,Sheet1!$A8,0)</f>
        <v>30309610</v>
      </c>
      <c r="K8" s="97"/>
      <c r="L8" s="97">
        <f>SUM(B8:E8)</f>
        <v>53653275</v>
      </c>
    </row>
    <row r="9" spans="1:12" x14ac:dyDescent="0.25">
      <c r="A9" s="95">
        <v>2018</v>
      </c>
      <c r="B9" s="97">
        <f>VLOOKUP($A$2,'Basic Assistance'!$A$7:$L$58,Sheet1!$A9,0)</f>
        <v>41697276</v>
      </c>
      <c r="C9" s="97">
        <f>VLOOKUP($A$2,'Work Activities'!$A$7:$L$58,Sheet1!$A9,0)</f>
        <v>377322</v>
      </c>
      <c r="D9" s="97">
        <f>VLOOKUP($A$2,'Work Supports &amp; Supportive Serv'!$A$7:$L$58,Sheet1!$A9,0)</f>
        <v>12819100</v>
      </c>
      <c r="E9" s="97">
        <f>VLOOKUP($A$2,'Child Care'!$A$7:$L$58,Sheet1!$A9,0)</f>
        <v>2546800</v>
      </c>
      <c r="F9" s="97">
        <f>VLOOKUP($A$2,'Administration &amp; Systems'!$A$7:$L$58,Sheet1!$A9,0)</f>
        <v>20111919</v>
      </c>
      <c r="G9" s="97">
        <f>VLOOKUP($A$2,'Tax Credits'!$A$7:$L$58,Sheet1!$A9,0)</f>
        <v>0</v>
      </c>
      <c r="H9" s="97">
        <f>VLOOKUP($A$2,'Pre-K'!$A$7:$L$58,Sheet1!$A9,0)</f>
        <v>0</v>
      </c>
      <c r="I9" s="97">
        <f>VLOOKUP($A$2,'Child Welfare'!$A$7:$L$58,Sheet1!$A9,0)</f>
        <v>227246240</v>
      </c>
      <c r="J9" s="97">
        <f>VLOOKUP($A$2,Other!$A$7:$L$58,Sheet1!$A9,0)</f>
        <v>29423238</v>
      </c>
      <c r="K9" s="97"/>
      <c r="L9" s="97">
        <f>SUM(B9:E9)</f>
        <v>57440498</v>
      </c>
    </row>
    <row r="10" spans="1:12" x14ac:dyDescent="0.25">
      <c r="A10" s="84"/>
    </row>
    <row r="11" spans="1:12" ht="15.75" x14ac:dyDescent="0.25">
      <c r="A11" s="85" t="s">
        <v>142</v>
      </c>
    </row>
    <row r="12" spans="1:12" ht="45" x14ac:dyDescent="0.25">
      <c r="A12" s="103"/>
      <c r="B12" s="114" t="s">
        <v>4</v>
      </c>
      <c r="C12" s="105" t="s">
        <v>70</v>
      </c>
      <c r="D12" s="106" t="s">
        <v>71</v>
      </c>
      <c r="E12" s="107" t="s">
        <v>72</v>
      </c>
      <c r="F12" s="108" t="s">
        <v>73</v>
      </c>
      <c r="G12" s="109" t="s">
        <v>140</v>
      </c>
      <c r="H12" s="110" t="s">
        <v>75</v>
      </c>
      <c r="I12" s="111" t="s">
        <v>35</v>
      </c>
      <c r="J12" s="112" t="s">
        <v>57</v>
      </c>
      <c r="K12" s="103"/>
      <c r="L12" s="113" t="s">
        <v>143</v>
      </c>
    </row>
    <row r="13" spans="1:12" x14ac:dyDescent="0.25">
      <c r="A13" s="99">
        <v>2015</v>
      </c>
      <c r="B13" s="101">
        <f>VLOOKUP($A$2,'Basic Assistance'!$A$182:$M$235,Sheet1!$A6,0)</f>
        <v>0.11186298681143075</v>
      </c>
      <c r="C13" s="101">
        <f>VLOOKUP($A$2,'Work Activities'!$A$182:$M$235,Sheet1!$A6,0)</f>
        <v>3.2593803116520901E-3</v>
      </c>
      <c r="D13" s="101">
        <f>VLOOKUP($A$2,'Work Supports &amp; Supportive Serv'!$A$182:$M$235,Sheet1!$A6,0)</f>
        <v>3.3432121398087669E-2</v>
      </c>
      <c r="E13" s="101">
        <f>VLOOKUP($A$2,'Child Care'!$A$182:$J$235,Sheet1!$A6,0)</f>
        <v>5.7461751347834111E-3</v>
      </c>
      <c r="F13" s="101">
        <f>VLOOKUP($A$2,'Administration &amp; Systems'!$A$182:$M$235,Sheet1!$A6,0)</f>
        <v>0.16992212640870671</v>
      </c>
      <c r="G13" s="101">
        <f>VLOOKUP($A$2,'Tax Credits'!$A$182:$G$235,Sheet1!$A6,0)</f>
        <v>0</v>
      </c>
      <c r="H13" s="101">
        <f>VLOOKUP($A$2,'Pre-K'!$A$182:$L$235,Sheet1!$A6,0)</f>
        <v>0</v>
      </c>
      <c r="I13" s="101">
        <f>VLOOKUP($A$2,'Child Welfare'!$A$182:$M$235,Sheet1!$A6,0)</f>
        <v>0.53006746290383888</v>
      </c>
      <c r="J13" s="101">
        <f>VLOOKUP($A$2,Other!$A$182:$M$235,Sheet1!$A6,0)</f>
        <v>0.14570974703150052</v>
      </c>
      <c r="K13" s="94"/>
      <c r="L13" s="101">
        <f>SUM(B13:E13)</f>
        <v>0.15430066365595391</v>
      </c>
    </row>
    <row r="14" spans="1:12" x14ac:dyDescent="0.25">
      <c r="A14" s="99">
        <v>2016</v>
      </c>
      <c r="B14" s="101">
        <f>VLOOKUP($A$2,'Basic Assistance'!$A$182:$M$235,Sheet1!$A7,0)</f>
        <v>0.11673383296808425</v>
      </c>
      <c r="C14" s="101">
        <f>VLOOKUP($A$2,'Work Activities'!$A$182:$M$235,Sheet1!$A7,0)</f>
        <v>4.0992784486233169E-3</v>
      </c>
      <c r="D14" s="101">
        <f>VLOOKUP($A$2,'Work Supports &amp; Supportive Serv'!$A$182:$M$235,Sheet1!$A7,0)</f>
        <v>5.5773552709093663E-2</v>
      </c>
      <c r="E14" s="101">
        <f>VLOOKUP($A$2,'Child Care'!$A$182:$J$235,Sheet1!$A7,0)</f>
        <v>7.0931543744769442E-3</v>
      </c>
      <c r="F14" s="94">
        <f>VLOOKUP($A$2,'Administration &amp; Systems'!$A$182:$M$235,Sheet1!$A7,0)</f>
        <v>0.14659895422872668</v>
      </c>
      <c r="G14" s="101">
        <f>VLOOKUP($A$2,'Tax Credits'!$A$182:$G$235,Sheet1!$A7,0)</f>
        <v>0</v>
      </c>
      <c r="H14" s="101">
        <f>VLOOKUP($A$2,'Pre-K'!$A$182:$L$235,Sheet1!$A7,0)</f>
        <v>0</v>
      </c>
      <c r="I14" s="101">
        <f>VLOOKUP($A$2,'Child Welfare'!$A$182:$M$235,Sheet1!$A7,0)</f>
        <v>0.56518788821941401</v>
      </c>
      <c r="J14" s="101">
        <f>VLOOKUP($A$2,Other!$A$182:$M$235,Sheet1!$A7,0)</f>
        <v>0.10451333905158117</v>
      </c>
      <c r="K14" s="94"/>
      <c r="L14" s="101">
        <f>SUM(B14:E14)</f>
        <v>0.18369981850027817</v>
      </c>
    </row>
    <row r="15" spans="1:12" x14ac:dyDescent="0.25">
      <c r="A15" s="99">
        <v>2017</v>
      </c>
      <c r="B15" s="101">
        <f>VLOOKUP($A$2,'Basic Assistance'!$A$182:$M$235,Sheet1!$A8,0)</f>
        <v>0.10483131634947095</v>
      </c>
      <c r="C15" s="101">
        <f>VLOOKUP($A$2,'Work Activities'!$A$182:$M$235,Sheet1!$A8,0)</f>
        <v>4.0101500594874389E-3</v>
      </c>
      <c r="D15" s="101">
        <f>VLOOKUP($A$2,'Work Supports &amp; Supportive Serv'!$A$182:$M$235,Sheet1!$A8,0)</f>
        <v>4.0224838834500454E-2</v>
      </c>
      <c r="E15" s="101">
        <f>VLOOKUP($A$2,'Child Care'!$A$182:$J$235,Sheet1!$A8,0)</f>
        <v>0</v>
      </c>
      <c r="F15" s="101">
        <f>VLOOKUP($A$2,'Administration &amp; Systems'!$A$182:$M$235,Sheet1!$A8,0)</f>
        <v>0.35801931450771846</v>
      </c>
      <c r="G15" s="101">
        <f>VLOOKUP($A$2,'Tax Credits'!$A$182:$G$235,Sheet1!$A8,0)</f>
        <v>0</v>
      </c>
      <c r="H15" s="101">
        <f>VLOOKUP($A$2,'Pre-K'!$A$182:$L$235,Sheet1!$A8,0)</f>
        <v>0</v>
      </c>
      <c r="I15" s="101">
        <f>VLOOKUP($A$2,'Child Welfare'!$A$182:$M$235,Sheet1!$A8,0)</f>
        <v>0.40870439351324711</v>
      </c>
      <c r="J15" s="101">
        <f>VLOOKUP($A$2,Other!$A$182:$M$235,Sheet1!$A8,0)</f>
        <v>8.4209986735575643E-2</v>
      </c>
      <c r="K15" s="94"/>
      <c r="L15" s="101">
        <f>SUM(B15:E15)</f>
        <v>0.14906630524345882</v>
      </c>
    </row>
    <row r="16" spans="1:12" x14ac:dyDescent="0.25">
      <c r="A16" s="99">
        <v>2018</v>
      </c>
      <c r="B16" s="101">
        <f>VLOOKUP($A$2,'Basic Assistance'!$A$182:$M$235,Sheet1!$A9,0)</f>
        <v>0.12475925911436772</v>
      </c>
      <c r="C16" s="101">
        <f>VLOOKUP($A$2,'Work Activities'!$A$182:$M$235,Sheet1!$A9,0)</f>
        <v>1.1289565574391827E-3</v>
      </c>
      <c r="D16" s="101">
        <f>VLOOKUP($A$2,'Work Supports &amp; Supportive Serv'!$A$182:$M$235,Sheet1!$A9,0)</f>
        <v>3.8355057498551975E-2</v>
      </c>
      <c r="E16" s="101">
        <f>VLOOKUP($A$2,'Child Care'!$A$182:$J$235,Sheet1!$A9,0)</f>
        <v>7.6200872477250482E-3</v>
      </c>
      <c r="F16" s="101">
        <f>VLOOKUP($A$2,'Administration &amp; Systems'!$A$182:$M$235,Sheet1!$A9,0)</f>
        <v>6.0175348476197231E-2</v>
      </c>
      <c r="G16" s="101">
        <f>VLOOKUP($A$2,'Tax Credits'!$A$182:$G$235,Sheet1!$A9,0)</f>
        <v>0</v>
      </c>
      <c r="H16" s="101">
        <f>VLOOKUP($A$2,'Pre-K'!$A$182:$L$235,Sheet1!$A9,0)</f>
        <v>0</v>
      </c>
      <c r="I16" s="101">
        <f>VLOOKUP($A$2,'Child Welfare'!$A$182:$M$235,Sheet1!$A9,0)</f>
        <v>0.67992625079215707</v>
      </c>
      <c r="J16" s="101">
        <f>VLOOKUP($A$2,Other!$A$182:$M$235,Sheet1!$A9,0)</f>
        <v>8.8035040313561741E-2</v>
      </c>
      <c r="K16" s="94"/>
      <c r="L16" s="101">
        <f>SUM(B16:E16)</f>
        <v>0.17186336041808395</v>
      </c>
    </row>
    <row r="17" spans="1:12" ht="30" x14ac:dyDescent="0.25">
      <c r="A17" s="115" t="s">
        <v>144</v>
      </c>
      <c r="B17" s="116">
        <f>VLOOKUP($A$2,'Basic Assistance'!$A$182:$M$235,6,0)</f>
        <v>36</v>
      </c>
      <c r="C17" s="116">
        <f>VLOOKUP($A$2,'Work Activities'!$A$182:$M$235,6,0)</f>
        <v>51</v>
      </c>
      <c r="D17" s="116">
        <f>VLOOKUP($A$2,'Work Supports &amp; Supportive Serv'!$A$182:$M$235,6,0)</f>
        <v>15</v>
      </c>
      <c r="E17" s="116">
        <f>VLOOKUP($A$2,'Child Care'!$A$182:$J$235,6,0)</f>
        <v>49</v>
      </c>
      <c r="F17" s="116">
        <f>VLOOKUP($A$2,'Administration &amp; Systems'!$A$182:$M$235,6,0)</f>
        <v>39</v>
      </c>
      <c r="G17" s="116">
        <f>VLOOKUP($A$2,'Tax Credits'!$A$182:$G$235,6,0)</f>
        <v>21</v>
      </c>
      <c r="H17" s="116">
        <f>VLOOKUP($A$2,'Pre-K'!$A$182:$L$235,6,0)</f>
        <v>28</v>
      </c>
      <c r="I17" s="116">
        <f>VLOOKUP($A$2,'Child Welfare'!$A$182:$M$235,6,0)</f>
        <v>1</v>
      </c>
      <c r="J17" s="116">
        <f>VLOOKUP($A$2,Other!$A$182:$M$235,6,0)</f>
        <v>35</v>
      </c>
      <c r="K17" s="117"/>
      <c r="L17" s="102">
        <f>RANK(L16,'2018 Category Spending'!L169:L219, 0)</f>
        <v>49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'2018 Category Spending'!$A$4:$A$55</xm:f>
          </x14:formula1>
          <xm:sqref>A2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A13"/>
  <sheetViews>
    <sheetView workbookViewId="0">
      <selection activeCell="A14" sqref="A14"/>
    </sheetView>
  </sheetViews>
  <sheetFormatPr defaultColWidth="8.5703125" defaultRowHeight="15" x14ac:dyDescent="0.25"/>
  <sheetData>
    <row r="6" spans="1:1" x14ac:dyDescent="0.25">
      <c r="A6">
        <v>2</v>
      </c>
    </row>
    <row r="7" spans="1:1" x14ac:dyDescent="0.25">
      <c r="A7">
        <v>3</v>
      </c>
    </row>
    <row r="8" spans="1:1" x14ac:dyDescent="0.25">
      <c r="A8">
        <v>4</v>
      </c>
    </row>
    <row r="9" spans="1:1" x14ac:dyDescent="0.25">
      <c r="A9">
        <v>5</v>
      </c>
    </row>
    <row r="10" spans="1:1" x14ac:dyDescent="0.25">
      <c r="A10">
        <v>6</v>
      </c>
    </row>
    <row r="11" spans="1:1" x14ac:dyDescent="0.25">
      <c r="A11">
        <v>7</v>
      </c>
    </row>
    <row r="12" spans="1:1" x14ac:dyDescent="0.25">
      <c r="A12">
        <v>8</v>
      </c>
    </row>
    <row r="13" spans="1:1" x14ac:dyDescent="0.25">
      <c r="A13">
        <v>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F239"/>
  <sheetViews>
    <sheetView topLeftCell="A176" workbookViewId="0">
      <selection activeCell="E184" sqref="E184"/>
    </sheetView>
  </sheetViews>
  <sheetFormatPr defaultColWidth="8.5703125" defaultRowHeight="15" x14ac:dyDescent="0.25"/>
  <cols>
    <col min="1" max="1" width="25.42578125" bestFit="1" customWidth="1"/>
    <col min="2" max="2" width="14.42578125" customWidth="1"/>
    <col min="3" max="3" width="13.140625" customWidth="1"/>
    <col min="4" max="5" width="12.85546875" bestFit="1" customWidth="1"/>
    <col min="8" max="8" width="18.42578125" customWidth="1"/>
    <col min="12" max="12" width="9.42578125" customWidth="1"/>
  </cols>
  <sheetData>
    <row r="1" spans="1:5" ht="23.25" customHeight="1" x14ac:dyDescent="0.25"/>
    <row r="2" spans="1:5" ht="24.75" customHeight="1" x14ac:dyDescent="0.25"/>
    <row r="3" spans="1:5" ht="14.85" customHeight="1"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3">
        <f t="shared" ref="B7:E26" si="0">B66+B125</f>
        <v>31558999</v>
      </c>
      <c r="C7" s="73">
        <f t="shared" si="0"/>
        <v>25672715</v>
      </c>
      <c r="D7" s="73">
        <f t="shared" si="0"/>
        <v>22317883</v>
      </c>
      <c r="E7" s="73">
        <f t="shared" si="0"/>
        <v>20321862</v>
      </c>
    </row>
    <row r="8" spans="1:5" x14ac:dyDescent="0.25">
      <c r="A8" s="1" t="s">
        <v>84</v>
      </c>
      <c r="B8" s="73">
        <f t="shared" si="0"/>
        <v>46192118</v>
      </c>
      <c r="C8" s="73">
        <f t="shared" si="0"/>
        <v>39416180</v>
      </c>
      <c r="D8" s="73">
        <f t="shared" ref="D8:E8" si="1">D67+D126</f>
        <v>52996203</v>
      </c>
      <c r="E8" s="73">
        <f t="shared" si="1"/>
        <v>42073843</v>
      </c>
    </row>
    <row r="9" spans="1:5" x14ac:dyDescent="0.25">
      <c r="A9" s="1" t="s">
        <v>85</v>
      </c>
      <c r="B9" s="73">
        <f t="shared" si="0"/>
        <v>52908451</v>
      </c>
      <c r="C9" s="73">
        <f t="shared" si="0"/>
        <v>44727521</v>
      </c>
      <c r="D9" s="73">
        <f t="shared" ref="D9:E9" si="2">D68+D127</f>
        <v>37731823</v>
      </c>
      <c r="E9" s="73">
        <f t="shared" si="2"/>
        <v>41697276</v>
      </c>
    </row>
    <row r="10" spans="1:5" x14ac:dyDescent="0.25">
      <c r="A10" s="1" t="s">
        <v>86</v>
      </c>
      <c r="B10" s="73">
        <f t="shared" si="0"/>
        <v>9212268</v>
      </c>
      <c r="C10" s="73">
        <f t="shared" si="0"/>
        <v>7039380</v>
      </c>
      <c r="D10" s="73">
        <f t="shared" ref="D10:E10" si="3">D69+D128</f>
        <v>5948291</v>
      </c>
      <c r="E10" s="73">
        <f t="shared" si="3"/>
        <v>4098634</v>
      </c>
    </row>
    <row r="11" spans="1:5" x14ac:dyDescent="0.25">
      <c r="A11" s="1" t="s">
        <v>87</v>
      </c>
      <c r="B11" s="73">
        <f t="shared" si="0"/>
        <v>2838726503</v>
      </c>
      <c r="C11" s="73">
        <f t="shared" si="0"/>
        <v>2632008637</v>
      </c>
      <c r="D11" s="73">
        <f t="shared" ref="D11:E11" si="4">D70+D129</f>
        <v>2539250305</v>
      </c>
      <c r="E11" s="73">
        <f t="shared" si="4"/>
        <v>2329995229</v>
      </c>
    </row>
    <row r="12" spans="1:5" x14ac:dyDescent="0.25">
      <c r="A12" s="1" t="s">
        <v>88</v>
      </c>
      <c r="B12" s="73">
        <f t="shared" si="0"/>
        <v>76899072</v>
      </c>
      <c r="C12" s="73">
        <f t="shared" si="0"/>
        <v>74788705</v>
      </c>
      <c r="D12" s="73">
        <f t="shared" ref="D12:E12" si="5">D71+D130</f>
        <v>89927406</v>
      </c>
      <c r="E12" s="73">
        <f t="shared" si="5"/>
        <v>55969019</v>
      </c>
    </row>
    <row r="13" spans="1:5" x14ac:dyDescent="0.25">
      <c r="A13" s="1" t="s">
        <v>89</v>
      </c>
      <c r="B13" s="73">
        <f t="shared" si="0"/>
        <v>70903050</v>
      </c>
      <c r="C13" s="73">
        <f t="shared" si="0"/>
        <v>59229283</v>
      </c>
      <c r="D13" s="73">
        <f t="shared" ref="D13:E13" si="6">D72+D131</f>
        <v>52340451</v>
      </c>
      <c r="E13" s="73">
        <f t="shared" si="6"/>
        <v>50235960</v>
      </c>
    </row>
    <row r="14" spans="1:5" x14ac:dyDescent="0.25">
      <c r="A14" s="1" t="s">
        <v>90</v>
      </c>
      <c r="B14" s="73">
        <f t="shared" si="0"/>
        <v>21009341</v>
      </c>
      <c r="C14" s="73">
        <f t="shared" si="0"/>
        <v>19611962</v>
      </c>
      <c r="D14" s="73">
        <f t="shared" ref="D14:E14" si="7">D73+D132</f>
        <v>17421352</v>
      </c>
      <c r="E14" s="73">
        <f t="shared" si="7"/>
        <v>13868102</v>
      </c>
    </row>
    <row r="15" spans="1:5" x14ac:dyDescent="0.25">
      <c r="A15" s="1" t="s">
        <v>91</v>
      </c>
      <c r="B15" s="73">
        <f t="shared" si="0"/>
        <v>76760797</v>
      </c>
      <c r="C15" s="73">
        <f t="shared" si="0"/>
        <v>99550447</v>
      </c>
      <c r="D15" s="73">
        <f t="shared" ref="D15:E15" si="8">D74+D133</f>
        <v>121650235</v>
      </c>
      <c r="E15" s="73">
        <f t="shared" si="8"/>
        <v>114481531</v>
      </c>
    </row>
    <row r="16" spans="1:5" x14ac:dyDescent="0.25">
      <c r="A16" s="1" t="s">
        <v>92</v>
      </c>
      <c r="B16" s="73">
        <f t="shared" si="0"/>
        <v>177243696</v>
      </c>
      <c r="C16" s="73">
        <f t="shared" si="0"/>
        <v>167512569</v>
      </c>
      <c r="D16" s="73">
        <f t="shared" ref="D16:E16" si="9">D75+D134</f>
        <v>163180192</v>
      </c>
      <c r="E16" s="73">
        <f t="shared" si="9"/>
        <v>160442905</v>
      </c>
    </row>
    <row r="17" spans="1:5" x14ac:dyDescent="0.25">
      <c r="A17" s="1" t="s">
        <v>93</v>
      </c>
      <c r="B17" s="73">
        <f t="shared" si="0"/>
        <v>71066211</v>
      </c>
      <c r="C17" s="73">
        <f t="shared" si="0"/>
        <v>83569126</v>
      </c>
      <c r="D17" s="73">
        <f t="shared" ref="D17:E17" si="10">D76+D135</f>
        <v>86540490</v>
      </c>
      <c r="E17" s="73">
        <f t="shared" si="10"/>
        <v>95549628</v>
      </c>
    </row>
    <row r="18" spans="1:5" x14ac:dyDescent="0.25">
      <c r="A18" s="1" t="s">
        <v>94</v>
      </c>
      <c r="B18" s="73">
        <f t="shared" si="0"/>
        <v>52318996</v>
      </c>
      <c r="C18" s="73">
        <f t="shared" si="0"/>
        <v>42384056</v>
      </c>
      <c r="D18" s="73">
        <f t="shared" ref="D18:E18" si="11">D77+D136</f>
        <v>39957196</v>
      </c>
      <c r="E18" s="73">
        <f t="shared" si="11"/>
        <v>28602509</v>
      </c>
    </row>
    <row r="19" spans="1:5" x14ac:dyDescent="0.25">
      <c r="A19" s="1" t="s">
        <v>95</v>
      </c>
      <c r="B19" s="73">
        <f t="shared" si="0"/>
        <v>7790529</v>
      </c>
      <c r="C19" s="73">
        <f t="shared" si="0"/>
        <v>7917110</v>
      </c>
      <c r="D19" s="73">
        <f t="shared" ref="D19:E19" si="12">D78+D137</f>
        <v>7870953</v>
      </c>
      <c r="E19" s="73">
        <f t="shared" si="12"/>
        <v>8218660</v>
      </c>
    </row>
    <row r="20" spans="1:5" x14ac:dyDescent="0.25">
      <c r="A20" s="1" t="s">
        <v>96</v>
      </c>
      <c r="B20" s="73">
        <f t="shared" si="0"/>
        <v>68486653</v>
      </c>
      <c r="C20" s="73">
        <f t="shared" si="0"/>
        <v>53514363</v>
      </c>
      <c r="D20" s="73">
        <f t="shared" ref="D20:E20" si="13">D79+D138</f>
        <v>43419310</v>
      </c>
      <c r="E20" s="73">
        <f t="shared" si="13"/>
        <v>31882616</v>
      </c>
    </row>
    <row r="21" spans="1:5" x14ac:dyDescent="0.25">
      <c r="A21" s="1" t="s">
        <v>97</v>
      </c>
      <c r="B21" s="73">
        <f t="shared" si="0"/>
        <v>20433286</v>
      </c>
      <c r="C21" s="73">
        <f t="shared" si="0"/>
        <v>18557718</v>
      </c>
      <c r="D21" s="73">
        <f t="shared" ref="D21:E21" si="14">D80+D139</f>
        <v>16713895</v>
      </c>
      <c r="E21" s="73">
        <f t="shared" si="14"/>
        <v>14744438</v>
      </c>
    </row>
    <row r="22" spans="1:5" x14ac:dyDescent="0.25">
      <c r="A22" s="1" t="s">
        <v>98</v>
      </c>
      <c r="B22" s="73">
        <f t="shared" si="0"/>
        <v>40449292</v>
      </c>
      <c r="C22" s="73">
        <f t="shared" si="0"/>
        <v>40353294</v>
      </c>
      <c r="D22" s="73">
        <f t="shared" ref="D22:E22" si="15">D81+D140</f>
        <v>37165855</v>
      </c>
      <c r="E22" s="73">
        <f t="shared" si="15"/>
        <v>33549353</v>
      </c>
    </row>
    <row r="23" spans="1:5" x14ac:dyDescent="0.25">
      <c r="A23" s="1" t="s">
        <v>99</v>
      </c>
      <c r="B23" s="73">
        <f t="shared" si="0"/>
        <v>19610167</v>
      </c>
      <c r="C23" s="73">
        <f t="shared" si="0"/>
        <v>16403189</v>
      </c>
      <c r="D23" s="73">
        <f t="shared" ref="D23:E23" si="16">D82+D141</f>
        <v>13919918</v>
      </c>
      <c r="E23" s="73">
        <f t="shared" si="16"/>
        <v>13025973</v>
      </c>
    </row>
    <row r="24" spans="1:5" x14ac:dyDescent="0.25">
      <c r="A24" s="1" t="s">
        <v>100</v>
      </c>
      <c r="B24" s="73">
        <f t="shared" si="0"/>
        <v>139795721</v>
      </c>
      <c r="C24" s="73">
        <f t="shared" si="0"/>
        <v>144001409</v>
      </c>
      <c r="D24" s="73">
        <f t="shared" ref="D24:E24" si="17">D83+D142</f>
        <v>170761813</v>
      </c>
      <c r="E24" s="73">
        <f t="shared" si="17"/>
        <v>172117902</v>
      </c>
    </row>
    <row r="25" spans="1:5" x14ac:dyDescent="0.25">
      <c r="A25" s="1" t="s">
        <v>101</v>
      </c>
      <c r="B25" s="73">
        <f t="shared" si="0"/>
        <v>18826852</v>
      </c>
      <c r="C25" s="73">
        <f t="shared" si="0"/>
        <v>19661371</v>
      </c>
      <c r="D25" s="73">
        <f t="shared" ref="D25:E25" si="18">D84+D143</f>
        <v>19191241</v>
      </c>
      <c r="E25" s="73">
        <f t="shared" si="18"/>
        <v>19673217</v>
      </c>
    </row>
    <row r="26" spans="1:5" x14ac:dyDescent="0.25">
      <c r="A26" s="1" t="s">
        <v>102</v>
      </c>
      <c r="B26" s="73">
        <f t="shared" si="0"/>
        <v>40489547</v>
      </c>
      <c r="C26" s="73">
        <f t="shared" si="0"/>
        <v>30477557</v>
      </c>
      <c r="D26" s="73">
        <f t="shared" ref="D26:E26" si="19">D85+D144</f>
        <v>25693496</v>
      </c>
      <c r="E26" s="73">
        <f t="shared" si="19"/>
        <v>30392822</v>
      </c>
    </row>
    <row r="27" spans="1:5" x14ac:dyDescent="0.25">
      <c r="A27" s="1" t="s">
        <v>103</v>
      </c>
      <c r="B27" s="73">
        <f t="shared" ref="B27:E46" si="20">B86+B145</f>
        <v>111435066</v>
      </c>
      <c r="C27" s="73">
        <f t="shared" si="20"/>
        <v>123423287</v>
      </c>
      <c r="D27" s="73">
        <f t="shared" si="20"/>
        <v>115786671</v>
      </c>
      <c r="E27" s="73">
        <f t="shared" si="20"/>
        <v>111808946</v>
      </c>
    </row>
    <row r="28" spans="1:5" x14ac:dyDescent="0.25">
      <c r="A28" s="1" t="s">
        <v>104</v>
      </c>
      <c r="B28" s="73">
        <f t="shared" si="20"/>
        <v>266155892</v>
      </c>
      <c r="C28" s="73">
        <f t="shared" si="20"/>
        <v>231104706</v>
      </c>
      <c r="D28" s="73">
        <f t="shared" si="20"/>
        <v>207063019</v>
      </c>
      <c r="E28" s="73">
        <f t="shared" si="20"/>
        <v>197095710</v>
      </c>
    </row>
    <row r="29" spans="1:5" x14ac:dyDescent="0.25">
      <c r="A29" s="1" t="s">
        <v>105</v>
      </c>
      <c r="B29" s="73">
        <f t="shared" si="20"/>
        <v>149705357</v>
      </c>
      <c r="C29" s="73">
        <f t="shared" si="20"/>
        <v>130839319</v>
      </c>
      <c r="D29" s="73">
        <f t="shared" si="20"/>
        <v>133132023</v>
      </c>
      <c r="E29" s="73">
        <f t="shared" si="20"/>
        <v>168726265</v>
      </c>
    </row>
    <row r="30" spans="1:5" x14ac:dyDescent="0.25">
      <c r="A30" s="1" t="s">
        <v>106</v>
      </c>
      <c r="B30" s="73">
        <f t="shared" si="20"/>
        <v>84902158</v>
      </c>
      <c r="C30" s="73">
        <f t="shared" si="20"/>
        <v>93051164</v>
      </c>
      <c r="D30" s="73">
        <f t="shared" si="20"/>
        <v>98144197</v>
      </c>
      <c r="E30" s="73">
        <f t="shared" si="20"/>
        <v>85568844</v>
      </c>
    </row>
    <row r="31" spans="1:5" x14ac:dyDescent="0.25">
      <c r="A31" s="1" t="s">
        <v>107</v>
      </c>
      <c r="B31" s="73">
        <f t="shared" si="20"/>
        <v>11350245</v>
      </c>
      <c r="C31" s="73">
        <f t="shared" si="20"/>
        <v>9674253</v>
      </c>
      <c r="D31" s="73">
        <f t="shared" si="20"/>
        <v>8585030</v>
      </c>
      <c r="E31" s="73">
        <f t="shared" si="20"/>
        <v>7283266</v>
      </c>
    </row>
    <row r="32" spans="1:5" x14ac:dyDescent="0.25">
      <c r="A32" s="1" t="s">
        <v>108</v>
      </c>
      <c r="B32" s="73">
        <f t="shared" si="20"/>
        <v>77131363</v>
      </c>
      <c r="C32" s="73">
        <f t="shared" si="20"/>
        <v>51610188</v>
      </c>
      <c r="D32" s="73">
        <f t="shared" si="20"/>
        <v>42341095</v>
      </c>
      <c r="E32" s="73">
        <f t="shared" si="20"/>
        <v>35600387</v>
      </c>
    </row>
    <row r="33" spans="1:5" x14ac:dyDescent="0.25">
      <c r="A33" s="1" t="s">
        <v>109</v>
      </c>
      <c r="B33" s="73">
        <f t="shared" si="20"/>
        <v>16611949</v>
      </c>
      <c r="C33" s="73">
        <f t="shared" si="20"/>
        <v>19833336</v>
      </c>
      <c r="D33" s="73">
        <f t="shared" si="20"/>
        <v>26079706</v>
      </c>
      <c r="E33" s="73">
        <f t="shared" si="20"/>
        <v>25091374</v>
      </c>
    </row>
    <row r="34" spans="1:5" x14ac:dyDescent="0.25">
      <c r="A34" s="1" t="s">
        <v>110</v>
      </c>
      <c r="B34" s="73">
        <f t="shared" si="20"/>
        <v>23968420</v>
      </c>
      <c r="C34" s="73">
        <f t="shared" si="20"/>
        <v>26952782</v>
      </c>
      <c r="D34" s="73">
        <f t="shared" si="20"/>
        <v>26602849</v>
      </c>
      <c r="E34" s="73">
        <f t="shared" si="20"/>
        <v>26056953</v>
      </c>
    </row>
    <row r="35" spans="1:5" x14ac:dyDescent="0.25">
      <c r="A35" s="1" t="s">
        <v>111</v>
      </c>
      <c r="B35" s="73">
        <f t="shared" si="20"/>
        <v>45850652</v>
      </c>
      <c r="C35" s="73">
        <f t="shared" si="20"/>
        <v>44515377</v>
      </c>
      <c r="D35" s="73">
        <f t="shared" si="20"/>
        <v>39108107</v>
      </c>
      <c r="E35" s="73">
        <f t="shared" si="20"/>
        <v>38178148</v>
      </c>
    </row>
    <row r="36" spans="1:5" x14ac:dyDescent="0.25">
      <c r="A36" s="1" t="s">
        <v>112</v>
      </c>
      <c r="B36" s="73">
        <f t="shared" si="20"/>
        <v>19309986</v>
      </c>
      <c r="C36" s="73">
        <f t="shared" si="20"/>
        <v>13661441</v>
      </c>
      <c r="D36" s="73">
        <f t="shared" si="20"/>
        <v>18986924</v>
      </c>
      <c r="E36" s="73">
        <f t="shared" si="20"/>
        <v>30650858</v>
      </c>
    </row>
    <row r="37" spans="1:5" x14ac:dyDescent="0.25">
      <c r="A37" s="1" t="s">
        <v>113</v>
      </c>
      <c r="B37" s="73">
        <f t="shared" si="20"/>
        <v>190505511</v>
      </c>
      <c r="C37" s="73">
        <f t="shared" si="20"/>
        <v>121620405</v>
      </c>
      <c r="D37" s="73">
        <f t="shared" si="20"/>
        <v>96528608</v>
      </c>
      <c r="E37" s="73">
        <f t="shared" si="20"/>
        <v>81594390</v>
      </c>
    </row>
    <row r="38" spans="1:5" x14ac:dyDescent="0.25">
      <c r="A38" s="1" t="s">
        <v>114</v>
      </c>
      <c r="B38" s="73">
        <f t="shared" si="20"/>
        <v>52746082</v>
      </c>
      <c r="C38" s="73">
        <f t="shared" si="20"/>
        <v>59147748</v>
      </c>
      <c r="D38" s="73">
        <f t="shared" si="20"/>
        <v>55422422</v>
      </c>
      <c r="E38" s="73">
        <f t="shared" si="20"/>
        <v>55419066</v>
      </c>
    </row>
    <row r="39" spans="1:5" x14ac:dyDescent="0.25">
      <c r="A39" s="1" t="s">
        <v>115</v>
      </c>
      <c r="B39" s="73">
        <f t="shared" si="20"/>
        <v>1574482905</v>
      </c>
      <c r="C39" s="73">
        <f t="shared" si="20"/>
        <v>1565709220</v>
      </c>
      <c r="D39" s="73">
        <f t="shared" si="20"/>
        <v>1455625225</v>
      </c>
      <c r="E39" s="73">
        <f t="shared" si="20"/>
        <v>1489959121</v>
      </c>
    </row>
    <row r="40" spans="1:5" x14ac:dyDescent="0.25">
      <c r="A40" s="1" t="s">
        <v>116</v>
      </c>
      <c r="B40" s="73">
        <f t="shared" si="20"/>
        <v>52293388</v>
      </c>
      <c r="C40" s="73">
        <f t="shared" si="20"/>
        <v>45902300</v>
      </c>
      <c r="D40" s="73">
        <f t="shared" si="20"/>
        <v>41569708</v>
      </c>
      <c r="E40" s="73">
        <f t="shared" si="20"/>
        <v>36847046</v>
      </c>
    </row>
    <row r="41" spans="1:5" x14ac:dyDescent="0.25">
      <c r="A41" s="1" t="s">
        <v>117</v>
      </c>
      <c r="B41" s="73">
        <f t="shared" si="20"/>
        <v>4750630</v>
      </c>
      <c r="C41" s="73">
        <f t="shared" si="20"/>
        <v>4306551</v>
      </c>
      <c r="D41" s="73">
        <f t="shared" si="20"/>
        <v>4069520</v>
      </c>
      <c r="E41" s="73">
        <f t="shared" si="20"/>
        <v>3933844</v>
      </c>
    </row>
    <row r="42" spans="1:5" x14ac:dyDescent="0.25">
      <c r="A42" s="1" t="s">
        <v>118</v>
      </c>
      <c r="B42" s="73">
        <f t="shared" si="20"/>
        <v>270717044</v>
      </c>
      <c r="C42" s="73">
        <f t="shared" si="20"/>
        <v>256516635</v>
      </c>
      <c r="D42" s="73">
        <f t="shared" si="20"/>
        <v>246988624</v>
      </c>
      <c r="E42" s="73">
        <f t="shared" si="20"/>
        <v>236818580</v>
      </c>
    </row>
    <row r="43" spans="1:5" x14ac:dyDescent="0.25">
      <c r="A43" s="1" t="s">
        <v>119</v>
      </c>
      <c r="B43" s="73">
        <f t="shared" si="20"/>
        <v>28345067</v>
      </c>
      <c r="C43" s="73">
        <f t="shared" si="20"/>
        <v>32544786</v>
      </c>
      <c r="D43" s="73">
        <f t="shared" si="20"/>
        <v>42603194</v>
      </c>
      <c r="E43" s="73">
        <f t="shared" si="20"/>
        <v>29493052</v>
      </c>
    </row>
    <row r="44" spans="1:5" x14ac:dyDescent="0.25">
      <c r="A44" s="1" t="s">
        <v>120</v>
      </c>
      <c r="B44" s="73">
        <f t="shared" si="20"/>
        <v>126404411</v>
      </c>
      <c r="C44" s="73">
        <f t="shared" si="20"/>
        <v>101263975</v>
      </c>
      <c r="D44" s="73">
        <f t="shared" si="20"/>
        <v>89262973</v>
      </c>
      <c r="E44" s="73">
        <f t="shared" si="20"/>
        <v>83385085</v>
      </c>
    </row>
    <row r="45" spans="1:5" x14ac:dyDescent="0.25">
      <c r="A45" s="1" t="s">
        <v>121</v>
      </c>
      <c r="B45" s="73">
        <f t="shared" si="20"/>
        <v>284167818</v>
      </c>
      <c r="C45" s="73">
        <f t="shared" si="20"/>
        <v>229318261</v>
      </c>
      <c r="D45" s="73">
        <f t="shared" si="20"/>
        <v>186912137</v>
      </c>
      <c r="E45" s="73">
        <f t="shared" si="20"/>
        <v>167238924</v>
      </c>
    </row>
    <row r="46" spans="1:5" x14ac:dyDescent="0.25">
      <c r="A46" s="1" t="s">
        <v>122</v>
      </c>
      <c r="B46" s="73">
        <f t="shared" si="20"/>
        <v>20368850</v>
      </c>
      <c r="C46" s="73">
        <f t="shared" si="20"/>
        <v>26931588</v>
      </c>
      <c r="D46" s="73">
        <f t="shared" si="20"/>
        <v>24434987</v>
      </c>
      <c r="E46" s="73">
        <f t="shared" si="20"/>
        <v>25472033</v>
      </c>
    </row>
    <row r="47" spans="1:5" x14ac:dyDescent="0.25">
      <c r="A47" s="1" t="s">
        <v>123</v>
      </c>
      <c r="B47" s="73">
        <f t="shared" ref="B47:E58" si="21">B106+B165</f>
        <v>40790583</v>
      </c>
      <c r="C47" s="73">
        <f t="shared" si="21"/>
        <v>41716691</v>
      </c>
      <c r="D47" s="73">
        <f t="shared" si="21"/>
        <v>38231245</v>
      </c>
      <c r="E47" s="73">
        <f t="shared" si="21"/>
        <v>52919369</v>
      </c>
    </row>
    <row r="48" spans="1:5" x14ac:dyDescent="0.25">
      <c r="A48" s="1" t="s">
        <v>124</v>
      </c>
      <c r="B48" s="73">
        <f t="shared" si="21"/>
        <v>14025248</v>
      </c>
      <c r="C48" s="73">
        <f t="shared" si="21"/>
        <v>13308743</v>
      </c>
      <c r="D48" s="73">
        <f t="shared" si="21"/>
        <v>13813387</v>
      </c>
      <c r="E48" s="73">
        <f t="shared" si="21"/>
        <v>15093654</v>
      </c>
    </row>
    <row r="49" spans="1:5" x14ac:dyDescent="0.25">
      <c r="A49" s="1" t="s">
        <v>63</v>
      </c>
      <c r="B49" s="73">
        <f t="shared" si="21"/>
        <v>82102096</v>
      </c>
      <c r="C49" s="73">
        <f t="shared" si="21"/>
        <v>71412477</v>
      </c>
      <c r="D49" s="73">
        <f t="shared" si="21"/>
        <v>61543754</v>
      </c>
      <c r="E49" s="73">
        <f t="shared" si="21"/>
        <v>18416847</v>
      </c>
    </row>
    <row r="50" spans="1:5" x14ac:dyDescent="0.25">
      <c r="A50" s="1" t="s">
        <v>125</v>
      </c>
      <c r="B50" s="73">
        <f t="shared" si="21"/>
        <v>58129686</v>
      </c>
      <c r="C50" s="73">
        <f t="shared" si="21"/>
        <v>53812127</v>
      </c>
      <c r="D50" s="73">
        <f t="shared" si="21"/>
        <v>50837006</v>
      </c>
      <c r="E50" s="73">
        <f t="shared" si="21"/>
        <v>53169997</v>
      </c>
    </row>
    <row r="51" spans="1:5" x14ac:dyDescent="0.25">
      <c r="A51" s="1" t="s">
        <v>126</v>
      </c>
      <c r="B51" s="73">
        <f t="shared" si="21"/>
        <v>21580785</v>
      </c>
      <c r="C51" s="73">
        <f t="shared" si="21"/>
        <v>21466054</v>
      </c>
      <c r="D51" s="73">
        <f t="shared" si="21"/>
        <v>25289265</v>
      </c>
      <c r="E51" s="73">
        <f t="shared" si="21"/>
        <v>18920011</v>
      </c>
    </row>
    <row r="52" spans="1:5" x14ac:dyDescent="0.25">
      <c r="A52" s="1" t="s">
        <v>127</v>
      </c>
      <c r="B52" s="73">
        <f t="shared" si="21"/>
        <v>17726218</v>
      </c>
      <c r="C52" s="73">
        <f t="shared" si="21"/>
        <v>15384998</v>
      </c>
      <c r="D52" s="73">
        <f t="shared" si="21"/>
        <v>15230363</v>
      </c>
      <c r="E52" s="73">
        <f t="shared" si="21"/>
        <v>14147720</v>
      </c>
    </row>
    <row r="53" spans="1:5" x14ac:dyDescent="0.25">
      <c r="A53" s="1" t="s">
        <v>128</v>
      </c>
      <c r="B53" s="73">
        <f t="shared" si="21"/>
        <v>82836320</v>
      </c>
      <c r="C53" s="73">
        <f t="shared" si="21"/>
        <v>77187857</v>
      </c>
      <c r="D53" s="73">
        <f t="shared" si="21"/>
        <v>68485374</v>
      </c>
      <c r="E53" s="73">
        <f t="shared" si="21"/>
        <v>67732679</v>
      </c>
    </row>
    <row r="54" spans="1:5" x14ac:dyDescent="0.25">
      <c r="A54" s="1" t="s">
        <v>129</v>
      </c>
      <c r="B54" s="73">
        <f t="shared" si="21"/>
        <v>154051563</v>
      </c>
      <c r="C54" s="73">
        <f t="shared" si="21"/>
        <v>158863459</v>
      </c>
      <c r="D54" s="73">
        <f t="shared" si="21"/>
        <v>143608024</v>
      </c>
      <c r="E54" s="73">
        <f t="shared" si="21"/>
        <v>135806978</v>
      </c>
    </row>
    <row r="55" spans="1:5" x14ac:dyDescent="0.25">
      <c r="A55" s="1" t="s">
        <v>130</v>
      </c>
      <c r="B55" s="73">
        <f t="shared" si="21"/>
        <v>24586981</v>
      </c>
      <c r="C55" s="73">
        <f t="shared" si="21"/>
        <v>26601572</v>
      </c>
      <c r="D55" s="73">
        <f t="shared" si="21"/>
        <v>26752748</v>
      </c>
      <c r="E55" s="73">
        <f t="shared" si="21"/>
        <v>26205913</v>
      </c>
    </row>
    <row r="56" spans="1:5" x14ac:dyDescent="0.25">
      <c r="A56" s="1" t="s">
        <v>131</v>
      </c>
      <c r="B56" s="73">
        <f t="shared" si="21"/>
        <v>120227388</v>
      </c>
      <c r="C56" s="73">
        <f t="shared" si="21"/>
        <v>84060943</v>
      </c>
      <c r="D56" s="73">
        <f t="shared" si="21"/>
        <v>85910500</v>
      </c>
      <c r="E56" s="73">
        <f t="shared" si="21"/>
        <v>82281803</v>
      </c>
    </row>
    <row r="57" spans="1:5" x14ac:dyDescent="0.25">
      <c r="A57" s="1" t="s">
        <v>132</v>
      </c>
      <c r="B57" s="73">
        <f t="shared" si="21"/>
        <v>4881309</v>
      </c>
      <c r="C57" s="73">
        <f t="shared" si="21"/>
        <v>4412032</v>
      </c>
      <c r="D57" s="73">
        <f t="shared" si="21"/>
        <v>6706124</v>
      </c>
      <c r="E57" s="73">
        <f t="shared" si="21"/>
        <v>9075196</v>
      </c>
    </row>
    <row r="58" spans="1:5" x14ac:dyDescent="0.25">
      <c r="A58" s="67" t="s">
        <v>133</v>
      </c>
      <c r="B58" s="73">
        <f t="shared" si="21"/>
        <v>7912822520</v>
      </c>
      <c r="C58" s="73">
        <f t="shared" si="21"/>
        <v>7382550867</v>
      </c>
      <c r="D58" s="73">
        <f t="shared" si="21"/>
        <v>7059653117</v>
      </c>
      <c r="E58" s="73">
        <f t="shared" si="21"/>
        <v>6710933538</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31558999</v>
      </c>
      <c r="C66" s="74">
        <v>25672715</v>
      </c>
      <c r="D66" s="74">
        <v>22317883</v>
      </c>
      <c r="E66" s="74">
        <v>20321862</v>
      </c>
    </row>
    <row r="67" spans="1:5" x14ac:dyDescent="0.25">
      <c r="A67" s="1" t="s">
        <v>84</v>
      </c>
      <c r="B67" s="2">
        <v>11178768</v>
      </c>
      <c r="C67" s="74">
        <v>10825868</v>
      </c>
      <c r="D67" s="74">
        <v>22436326</v>
      </c>
      <c r="E67" s="74">
        <v>17091522</v>
      </c>
    </row>
    <row r="68" spans="1:5" x14ac:dyDescent="0.25">
      <c r="A68" s="1" t="s">
        <v>85</v>
      </c>
      <c r="B68" s="2">
        <v>52908451</v>
      </c>
      <c r="C68" s="74">
        <v>44727521</v>
      </c>
      <c r="D68" s="74">
        <v>37731823</v>
      </c>
      <c r="E68" s="74">
        <v>41697276</v>
      </c>
    </row>
    <row r="69" spans="1:5" x14ac:dyDescent="0.25">
      <c r="A69" s="1" t="s">
        <v>86</v>
      </c>
      <c r="B69" s="2">
        <v>9212268</v>
      </c>
      <c r="C69" s="74">
        <v>7039380</v>
      </c>
      <c r="D69" s="74">
        <v>5948291</v>
      </c>
      <c r="E69" s="74">
        <v>4098634</v>
      </c>
    </row>
    <row r="70" spans="1:5" x14ac:dyDescent="0.25">
      <c r="A70" s="1" t="s">
        <v>87</v>
      </c>
      <c r="B70" s="2">
        <v>1017637383</v>
      </c>
      <c r="C70" s="74">
        <v>658930955</v>
      </c>
      <c r="D70" s="74">
        <v>722580571</v>
      </c>
      <c r="E70" s="74">
        <v>480116893</v>
      </c>
    </row>
    <row r="71" spans="1:5" x14ac:dyDescent="0.25">
      <c r="A71" s="1" t="s">
        <v>88</v>
      </c>
      <c r="B71" s="2">
        <v>68964811</v>
      </c>
      <c r="C71" s="74">
        <v>66523404</v>
      </c>
      <c r="D71" s="74">
        <v>79935216</v>
      </c>
      <c r="E71" s="74">
        <v>48100901</v>
      </c>
    </row>
    <row r="72" spans="1:5" x14ac:dyDescent="0.25">
      <c r="A72" s="1" t="s">
        <v>89</v>
      </c>
      <c r="B72" s="2">
        <v>22752509</v>
      </c>
      <c r="C72" s="74">
        <v>16672109</v>
      </c>
      <c r="D72" s="74">
        <v>4412931</v>
      </c>
      <c r="E72" s="74">
        <v>0</v>
      </c>
    </row>
    <row r="73" spans="1:5" x14ac:dyDescent="0.25">
      <c r="A73" s="1" t="s">
        <v>90</v>
      </c>
      <c r="B73" s="2">
        <v>637864</v>
      </c>
      <c r="C73" s="74">
        <v>336286</v>
      </c>
      <c r="D73" s="74">
        <v>526035</v>
      </c>
      <c r="E73" s="74">
        <v>910494</v>
      </c>
    </row>
    <row r="74" spans="1:5" x14ac:dyDescent="0.25">
      <c r="A74" s="1" t="s">
        <v>91</v>
      </c>
      <c r="B74" s="2">
        <v>36290185</v>
      </c>
      <c r="C74" s="74">
        <v>55510054</v>
      </c>
      <c r="D74" s="74">
        <v>64829668</v>
      </c>
      <c r="E74" s="74">
        <v>22292955</v>
      </c>
    </row>
    <row r="75" spans="1:5" x14ac:dyDescent="0.25">
      <c r="A75" s="1" t="s">
        <v>92</v>
      </c>
      <c r="B75" s="2">
        <v>43648558</v>
      </c>
      <c r="C75" s="74">
        <v>37270568</v>
      </c>
      <c r="D75" s="74">
        <v>39148258</v>
      </c>
      <c r="E75" s="74">
        <v>36560664</v>
      </c>
    </row>
    <row r="76" spans="1:5" x14ac:dyDescent="0.25">
      <c r="A76" s="1" t="s">
        <v>93</v>
      </c>
      <c r="B76" s="2">
        <v>69231994</v>
      </c>
      <c r="C76" s="74">
        <v>67272755</v>
      </c>
      <c r="D76" s="74">
        <v>69288738</v>
      </c>
      <c r="E76" s="74">
        <v>67651096</v>
      </c>
    </row>
    <row r="77" spans="1:5" x14ac:dyDescent="0.25">
      <c r="A77" s="1" t="s">
        <v>94</v>
      </c>
      <c r="B77" s="2">
        <v>34208575</v>
      </c>
      <c r="C77" s="74">
        <v>21067763</v>
      </c>
      <c r="D77" s="74">
        <v>21743157</v>
      </c>
      <c r="E77" s="74">
        <v>17563586</v>
      </c>
    </row>
    <row r="78" spans="1:5" x14ac:dyDescent="0.25">
      <c r="A78" s="1" t="s">
        <v>95</v>
      </c>
      <c r="B78" s="2">
        <v>3851708</v>
      </c>
      <c r="C78" s="74">
        <v>2916424</v>
      </c>
      <c r="D78" s="74">
        <v>1849210</v>
      </c>
      <c r="E78" s="74">
        <v>1923752</v>
      </c>
    </row>
    <row r="79" spans="1:5" x14ac:dyDescent="0.25">
      <c r="A79" s="1" t="s">
        <v>96</v>
      </c>
      <c r="B79" s="2">
        <v>63498813</v>
      </c>
      <c r="C79" s="74">
        <v>49315165</v>
      </c>
      <c r="D79" s="74">
        <v>38701439</v>
      </c>
      <c r="E79" s="74">
        <v>26918725</v>
      </c>
    </row>
    <row r="80" spans="1:5" x14ac:dyDescent="0.25">
      <c r="A80" s="1" t="s">
        <v>97</v>
      </c>
      <c r="B80" s="2">
        <v>19029824</v>
      </c>
      <c r="C80" s="74">
        <v>14373849</v>
      </c>
      <c r="D80" s="74">
        <v>15857108</v>
      </c>
      <c r="E80" s="74">
        <v>14716227</v>
      </c>
    </row>
    <row r="81" spans="1:5" x14ac:dyDescent="0.25">
      <c r="A81" s="1" t="s">
        <v>98</v>
      </c>
      <c r="B81" s="2">
        <v>3322944</v>
      </c>
      <c r="C81" s="74">
        <v>4882159</v>
      </c>
      <c r="D81" s="74">
        <v>10420203</v>
      </c>
      <c r="E81" s="74">
        <v>1625682</v>
      </c>
    </row>
    <row r="82" spans="1:5" x14ac:dyDescent="0.25">
      <c r="A82" s="1" t="s">
        <v>99</v>
      </c>
      <c r="B82" s="2">
        <v>19610167</v>
      </c>
      <c r="C82" s="74">
        <v>16403189</v>
      </c>
      <c r="D82" s="74">
        <v>13919918</v>
      </c>
      <c r="E82" s="74">
        <v>13025973</v>
      </c>
    </row>
    <row r="83" spans="1:5" x14ac:dyDescent="0.25">
      <c r="A83" s="1" t="s">
        <v>100</v>
      </c>
      <c r="B83" s="2">
        <v>76083387</v>
      </c>
      <c r="C83" s="74">
        <v>80304372</v>
      </c>
      <c r="D83" s="74">
        <v>126152340</v>
      </c>
      <c r="E83" s="74">
        <v>141309259</v>
      </c>
    </row>
    <row r="84" spans="1:5" x14ac:dyDescent="0.25">
      <c r="A84" s="1" t="s">
        <v>101</v>
      </c>
      <c r="B84" s="2">
        <v>18826852</v>
      </c>
      <c r="C84" s="74">
        <v>19095016</v>
      </c>
      <c r="D84" s="74">
        <v>19191241</v>
      </c>
      <c r="E84" s="74">
        <v>19673217</v>
      </c>
    </row>
    <row r="85" spans="1:5" x14ac:dyDescent="0.25">
      <c r="A85" s="1" t="s">
        <v>102</v>
      </c>
      <c r="B85" s="2">
        <v>14142246</v>
      </c>
      <c r="C85" s="74">
        <v>12095887</v>
      </c>
      <c r="D85" s="74">
        <v>2840986</v>
      </c>
      <c r="E85" s="74">
        <v>8759257</v>
      </c>
    </row>
    <row r="86" spans="1:5" x14ac:dyDescent="0.25">
      <c r="A86" s="1" t="s">
        <v>103</v>
      </c>
      <c r="B86" s="2">
        <v>102256597</v>
      </c>
      <c r="C86" s="74">
        <v>111249881</v>
      </c>
      <c r="D86" s="74">
        <v>112469403</v>
      </c>
      <c r="E86" s="74">
        <v>100713507</v>
      </c>
    </row>
    <row r="87" spans="1:5" x14ac:dyDescent="0.25">
      <c r="A87" s="1" t="s">
        <v>104</v>
      </c>
      <c r="B87" s="2">
        <v>10500000</v>
      </c>
      <c r="C87" s="74">
        <v>10053286</v>
      </c>
      <c r="D87" s="74">
        <v>15157316</v>
      </c>
      <c r="E87" s="74">
        <v>12840829</v>
      </c>
    </row>
    <row r="88" spans="1:5" x14ac:dyDescent="0.25">
      <c r="A88" s="1" t="s">
        <v>105</v>
      </c>
      <c r="B88" s="2">
        <v>123029169</v>
      </c>
      <c r="C88" s="74">
        <v>111795186</v>
      </c>
      <c r="D88" s="74">
        <v>117105347</v>
      </c>
      <c r="E88" s="74">
        <v>137198148</v>
      </c>
    </row>
    <row r="89" spans="1:5" x14ac:dyDescent="0.25">
      <c r="A89" s="1" t="s">
        <v>106</v>
      </c>
      <c r="B89" s="2">
        <v>39474728</v>
      </c>
      <c r="C89" s="74">
        <v>72030079</v>
      </c>
      <c r="D89" s="74">
        <v>74514321</v>
      </c>
      <c r="E89" s="74">
        <v>61204300</v>
      </c>
    </row>
    <row r="90" spans="1:5" x14ac:dyDescent="0.25">
      <c r="A90" s="1" t="s">
        <v>107</v>
      </c>
      <c r="B90" s="2">
        <v>6931557</v>
      </c>
      <c r="C90" s="74">
        <v>6627606</v>
      </c>
      <c r="D90" s="74">
        <v>8131677</v>
      </c>
      <c r="E90" s="74">
        <v>6147736</v>
      </c>
    </row>
    <row r="91" spans="1:5" x14ac:dyDescent="0.25">
      <c r="A91" s="1" t="s">
        <v>108</v>
      </c>
      <c r="B91" s="2">
        <v>12807374</v>
      </c>
      <c r="C91" s="74">
        <v>29380589</v>
      </c>
      <c r="D91" s="74">
        <v>24566523</v>
      </c>
      <c r="E91" s="74">
        <v>1079016</v>
      </c>
    </row>
    <row r="92" spans="1:5" x14ac:dyDescent="0.25">
      <c r="A92" s="1" t="s">
        <v>109</v>
      </c>
      <c r="B92" s="2">
        <v>14030562</v>
      </c>
      <c r="C92" s="74">
        <v>18942884</v>
      </c>
      <c r="D92" s="74">
        <v>23449495</v>
      </c>
      <c r="E92" s="74">
        <v>24143212</v>
      </c>
    </row>
    <row r="93" spans="1:5" x14ac:dyDescent="0.25">
      <c r="A93" s="1" t="s">
        <v>110</v>
      </c>
      <c r="B93" s="2">
        <v>13093813</v>
      </c>
      <c r="C93" s="74">
        <v>15393338</v>
      </c>
      <c r="D93" s="74">
        <v>18531582</v>
      </c>
      <c r="E93" s="74">
        <v>19113089</v>
      </c>
    </row>
    <row r="94" spans="1:5" x14ac:dyDescent="0.25">
      <c r="A94" s="1" t="s">
        <v>111</v>
      </c>
      <c r="B94" s="2">
        <v>36053042</v>
      </c>
      <c r="C94" s="74">
        <v>16739364</v>
      </c>
      <c r="D94" s="74">
        <v>15729922</v>
      </c>
      <c r="E94" s="74">
        <v>14027691</v>
      </c>
    </row>
    <row r="95" spans="1:5" x14ac:dyDescent="0.25">
      <c r="A95" s="1" t="s">
        <v>112</v>
      </c>
      <c r="B95" s="2">
        <v>4134092</v>
      </c>
      <c r="C95" s="74">
        <v>3707719</v>
      </c>
      <c r="D95" s="74">
        <v>7532611</v>
      </c>
      <c r="E95" s="74">
        <v>15786898</v>
      </c>
    </row>
    <row r="96" spans="1:5" x14ac:dyDescent="0.25">
      <c r="A96" s="1" t="s">
        <v>113</v>
      </c>
      <c r="B96" s="2">
        <v>159489083</v>
      </c>
      <c r="C96" s="74">
        <v>121620405</v>
      </c>
      <c r="D96" s="74">
        <v>88610017</v>
      </c>
      <c r="E96" s="74">
        <v>78630113</v>
      </c>
    </row>
    <row r="97" spans="1:5" x14ac:dyDescent="0.25">
      <c r="A97" s="1" t="s">
        <v>114</v>
      </c>
      <c r="B97" s="2">
        <v>44766109</v>
      </c>
      <c r="C97" s="74">
        <v>46988012</v>
      </c>
      <c r="D97" s="74">
        <v>44859827</v>
      </c>
      <c r="E97" s="74">
        <v>46002831</v>
      </c>
    </row>
    <row r="98" spans="1:5" x14ac:dyDescent="0.25">
      <c r="A98" s="1" t="s">
        <v>115</v>
      </c>
      <c r="B98" s="2">
        <v>1112205620</v>
      </c>
      <c r="C98" s="74">
        <v>1109758748</v>
      </c>
      <c r="D98" s="74">
        <v>1010840242</v>
      </c>
      <c r="E98" s="74">
        <v>1029042930</v>
      </c>
    </row>
    <row r="99" spans="1:5" x14ac:dyDescent="0.25">
      <c r="A99" s="1" t="s">
        <v>116</v>
      </c>
      <c r="B99" s="2">
        <v>52293388</v>
      </c>
      <c r="C99" s="74">
        <v>45902300</v>
      </c>
      <c r="D99" s="74">
        <v>41569708</v>
      </c>
      <c r="E99" s="74">
        <v>36847046</v>
      </c>
    </row>
    <row r="100" spans="1:5" x14ac:dyDescent="0.25">
      <c r="A100" s="1" t="s">
        <v>117</v>
      </c>
      <c r="B100" s="2">
        <v>1438856</v>
      </c>
      <c r="C100" s="74">
        <v>2004946</v>
      </c>
      <c r="D100" s="74">
        <v>1474738</v>
      </c>
      <c r="E100" s="74">
        <v>1786838</v>
      </c>
    </row>
    <row r="101" spans="1:5" x14ac:dyDescent="0.25">
      <c r="A101" s="1" t="s">
        <v>118</v>
      </c>
      <c r="B101" s="2">
        <v>155558649</v>
      </c>
      <c r="C101" s="74">
        <v>140256740</v>
      </c>
      <c r="D101" s="74">
        <v>112057767</v>
      </c>
      <c r="E101" s="74">
        <v>103005212</v>
      </c>
    </row>
    <row r="102" spans="1:5" x14ac:dyDescent="0.25">
      <c r="A102" s="1" t="s">
        <v>119</v>
      </c>
      <c r="B102" s="2">
        <v>13975337</v>
      </c>
      <c r="C102" s="74">
        <v>17724926</v>
      </c>
      <c r="D102" s="74">
        <v>30204235</v>
      </c>
      <c r="E102" s="74">
        <v>15885294</v>
      </c>
    </row>
    <row r="103" spans="1:5" x14ac:dyDescent="0.25">
      <c r="A103" s="1" t="s">
        <v>120</v>
      </c>
      <c r="B103" s="2">
        <v>59023039</v>
      </c>
      <c r="C103" s="74">
        <v>54601226</v>
      </c>
      <c r="D103" s="74">
        <v>59560601</v>
      </c>
      <c r="E103" s="74">
        <v>58859381</v>
      </c>
    </row>
    <row r="104" spans="1:5" x14ac:dyDescent="0.25">
      <c r="A104" s="1" t="s">
        <v>121</v>
      </c>
      <c r="B104" s="2">
        <v>262799378</v>
      </c>
      <c r="C104" s="74">
        <v>223123444</v>
      </c>
      <c r="D104" s="74">
        <v>177487631</v>
      </c>
      <c r="E104" s="74">
        <v>148355534</v>
      </c>
    </row>
    <row r="105" spans="1:5" x14ac:dyDescent="0.25">
      <c r="A105" s="1" t="s">
        <v>122</v>
      </c>
      <c r="B105" s="2">
        <v>19910562</v>
      </c>
      <c r="C105" s="74">
        <v>22548095</v>
      </c>
      <c r="D105" s="74">
        <v>24058002</v>
      </c>
      <c r="E105" s="74">
        <v>22407579</v>
      </c>
    </row>
    <row r="106" spans="1:5" x14ac:dyDescent="0.25">
      <c r="A106" s="1" t="s">
        <v>123</v>
      </c>
      <c r="B106" s="2">
        <v>39890384</v>
      </c>
      <c r="C106" s="74">
        <v>40736539</v>
      </c>
      <c r="D106" s="74">
        <v>37210831</v>
      </c>
      <c r="E106" s="74">
        <v>51902981</v>
      </c>
    </row>
    <row r="107" spans="1:5" x14ac:dyDescent="0.25">
      <c r="A107" s="1" t="s">
        <v>124</v>
      </c>
      <c r="B107" s="2">
        <v>8515144</v>
      </c>
      <c r="C107" s="74">
        <v>7821153</v>
      </c>
      <c r="D107" s="74">
        <v>8169811</v>
      </c>
      <c r="E107" s="74">
        <v>9267853</v>
      </c>
    </row>
    <row r="108" spans="1:5" x14ac:dyDescent="0.25">
      <c r="A108" s="1" t="s">
        <v>63</v>
      </c>
      <c r="B108" s="2">
        <v>69544767</v>
      </c>
      <c r="C108" s="74">
        <v>49969096</v>
      </c>
      <c r="D108" s="74">
        <v>41231289</v>
      </c>
      <c r="E108" s="74">
        <v>42935</v>
      </c>
    </row>
    <row r="109" spans="1:5" x14ac:dyDescent="0.25">
      <c r="A109" s="1" t="s">
        <v>125</v>
      </c>
      <c r="B109" s="2">
        <v>47690117</v>
      </c>
      <c r="C109" s="74">
        <v>5554816</v>
      </c>
      <c r="D109" s="74">
        <v>2579695</v>
      </c>
      <c r="E109" s="74">
        <v>4912686</v>
      </c>
    </row>
    <row r="110" spans="1:5" x14ac:dyDescent="0.25">
      <c r="A110" s="1" t="s">
        <v>126</v>
      </c>
      <c r="B110" s="2">
        <v>15210820</v>
      </c>
      <c r="C110" s="74">
        <v>17850320</v>
      </c>
      <c r="D110" s="74">
        <v>13826040</v>
      </c>
      <c r="E110" s="74">
        <v>12816155</v>
      </c>
    </row>
    <row r="111" spans="1:5" x14ac:dyDescent="0.25">
      <c r="A111" s="1" t="s">
        <v>127</v>
      </c>
      <c r="B111" s="2">
        <v>1563623</v>
      </c>
      <c r="C111" s="74">
        <v>1228375</v>
      </c>
      <c r="D111" s="74">
        <v>466327</v>
      </c>
      <c r="E111" s="74">
        <v>2475789</v>
      </c>
    </row>
    <row r="112" spans="1:5" x14ac:dyDescent="0.25">
      <c r="A112" s="1" t="s">
        <v>128</v>
      </c>
      <c r="B112" s="2">
        <v>38835103</v>
      </c>
      <c r="C112" s="74">
        <v>33944727</v>
      </c>
      <c r="D112" s="74">
        <v>27054755</v>
      </c>
      <c r="E112" s="74">
        <v>27992510</v>
      </c>
    </row>
    <row r="113" spans="1:5" x14ac:dyDescent="0.25">
      <c r="A113" s="1" t="s">
        <v>129</v>
      </c>
      <c r="B113" s="2">
        <v>151246379</v>
      </c>
      <c r="C113" s="74">
        <v>139349304</v>
      </c>
      <c r="D113" s="74">
        <v>128994602</v>
      </c>
      <c r="E113" s="74">
        <v>122554177</v>
      </c>
    </row>
    <row r="114" spans="1:5" x14ac:dyDescent="0.25">
      <c r="A114" s="1" t="s">
        <v>130</v>
      </c>
      <c r="B114" s="2">
        <v>616832</v>
      </c>
      <c r="C114" s="74">
        <v>1434647</v>
      </c>
      <c r="D114" s="74">
        <v>1251709</v>
      </c>
      <c r="E114" s="74">
        <v>1585750</v>
      </c>
    </row>
    <row r="115" spans="1:5" x14ac:dyDescent="0.25">
      <c r="A115" s="1" t="s">
        <v>131</v>
      </c>
      <c r="B115" s="2">
        <v>38481311</v>
      </c>
      <c r="C115" s="74">
        <v>8151738</v>
      </c>
      <c r="D115" s="74">
        <v>0</v>
      </c>
      <c r="E115" s="74">
        <v>1000</v>
      </c>
    </row>
    <row r="116" spans="1:5" x14ac:dyDescent="0.25">
      <c r="A116" s="1" t="s">
        <v>132</v>
      </c>
      <c r="B116" s="2">
        <v>1045040</v>
      </c>
      <c r="C116" s="74">
        <v>788155</v>
      </c>
      <c r="D116" s="74">
        <v>2761372</v>
      </c>
      <c r="E116" s="74">
        <v>4401020</v>
      </c>
    </row>
    <row r="117" spans="1:5" x14ac:dyDescent="0.25">
      <c r="A117" s="67" t="s">
        <v>133</v>
      </c>
      <c r="B117" s="2">
        <v>4273006781</v>
      </c>
      <c r="C117" s="74">
        <v>3698513083</v>
      </c>
      <c r="D117" s="74">
        <v>3591288738</v>
      </c>
      <c r="E117" s="74">
        <v>3155388015</v>
      </c>
    </row>
    <row r="118" spans="1:5" x14ac:dyDescent="0.25">
      <c r="A118" s="68"/>
    </row>
    <row r="119" spans="1:5" x14ac:dyDescent="0.25">
      <c r="A119" s="73"/>
    </row>
    <row r="120" spans="1:5" x14ac:dyDescent="0.25">
      <c r="A120" s="73"/>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73">
        <v>0</v>
      </c>
      <c r="C125" s="74">
        <v>0</v>
      </c>
      <c r="D125" s="74">
        <v>0</v>
      </c>
      <c r="E125" s="74">
        <v>0</v>
      </c>
    </row>
    <row r="126" spans="1:5" x14ac:dyDescent="0.25">
      <c r="A126" s="1" t="s">
        <v>84</v>
      </c>
      <c r="B126" s="73">
        <v>35013350</v>
      </c>
      <c r="C126" s="74">
        <v>28590312</v>
      </c>
      <c r="D126" s="74">
        <v>30559877</v>
      </c>
      <c r="E126" s="74">
        <v>24982321</v>
      </c>
    </row>
    <row r="127" spans="1:5" x14ac:dyDescent="0.25">
      <c r="A127" s="1" t="s">
        <v>85</v>
      </c>
      <c r="B127" s="73">
        <v>0</v>
      </c>
      <c r="C127" s="74">
        <v>0</v>
      </c>
      <c r="D127" s="74">
        <v>0</v>
      </c>
      <c r="E127" s="74">
        <v>0</v>
      </c>
    </row>
    <row r="128" spans="1:5" x14ac:dyDescent="0.25">
      <c r="A128" s="1" t="s">
        <v>86</v>
      </c>
      <c r="B128" s="73">
        <v>0</v>
      </c>
      <c r="C128" s="74">
        <v>0</v>
      </c>
      <c r="D128" s="74">
        <v>0</v>
      </c>
      <c r="E128" s="74">
        <v>0</v>
      </c>
    </row>
    <row r="129" spans="1:5" x14ac:dyDescent="0.25">
      <c r="A129" s="1" t="s">
        <v>87</v>
      </c>
      <c r="B129" s="73">
        <v>1821089120</v>
      </c>
      <c r="C129" s="74">
        <v>1973077682</v>
      </c>
      <c r="D129" s="74">
        <v>1816669734</v>
      </c>
      <c r="E129" s="74">
        <v>1849878336</v>
      </c>
    </row>
    <row r="130" spans="1:5" x14ac:dyDescent="0.25">
      <c r="A130" s="1" t="s">
        <v>88</v>
      </c>
      <c r="B130" s="73">
        <v>7934261</v>
      </c>
      <c r="C130" s="74">
        <v>8265301</v>
      </c>
      <c r="D130" s="74">
        <v>9992190</v>
      </c>
      <c r="E130" s="74">
        <v>7868118</v>
      </c>
    </row>
    <row r="131" spans="1:5" x14ac:dyDescent="0.25">
      <c r="A131" s="1" t="s">
        <v>89</v>
      </c>
      <c r="B131" s="73">
        <v>48150541</v>
      </c>
      <c r="C131" s="74">
        <v>42557174</v>
      </c>
      <c r="D131" s="74">
        <v>47927520</v>
      </c>
      <c r="E131" s="74">
        <v>50235960</v>
      </c>
    </row>
    <row r="132" spans="1:5" x14ac:dyDescent="0.25">
      <c r="A132" s="1" t="s">
        <v>90</v>
      </c>
      <c r="B132" s="73">
        <v>20371477</v>
      </c>
      <c r="C132" s="74">
        <v>19275676</v>
      </c>
      <c r="D132" s="74">
        <v>16895317</v>
      </c>
      <c r="E132" s="74">
        <v>12957608</v>
      </c>
    </row>
    <row r="133" spans="1:5" x14ac:dyDescent="0.25">
      <c r="A133" s="1" t="s">
        <v>91</v>
      </c>
      <c r="B133" s="73">
        <v>40470612</v>
      </c>
      <c r="C133" s="74">
        <v>44040393</v>
      </c>
      <c r="D133" s="74">
        <v>56820567</v>
      </c>
      <c r="E133" s="74">
        <v>92188576</v>
      </c>
    </row>
    <row r="134" spans="1:5" x14ac:dyDescent="0.25">
      <c r="A134" s="1" t="s">
        <v>92</v>
      </c>
      <c r="B134" s="73">
        <v>133595138</v>
      </c>
      <c r="C134" s="74">
        <v>130242001</v>
      </c>
      <c r="D134" s="74">
        <v>124031934</v>
      </c>
      <c r="E134" s="74">
        <v>123882241</v>
      </c>
    </row>
    <row r="135" spans="1:5" x14ac:dyDescent="0.25">
      <c r="A135" s="1" t="s">
        <v>93</v>
      </c>
      <c r="B135" s="73">
        <v>1834217</v>
      </c>
      <c r="C135" s="74">
        <v>16296371</v>
      </c>
      <c r="D135" s="74">
        <v>17251752</v>
      </c>
      <c r="E135" s="74">
        <v>27898532</v>
      </c>
    </row>
    <row r="136" spans="1:5" x14ac:dyDescent="0.25">
      <c r="A136" s="1" t="s">
        <v>94</v>
      </c>
      <c r="B136" s="73">
        <v>18110421</v>
      </c>
      <c r="C136" s="74">
        <v>21316293</v>
      </c>
      <c r="D136" s="74">
        <v>18214039</v>
      </c>
      <c r="E136" s="74">
        <v>11038923</v>
      </c>
    </row>
    <row r="137" spans="1:5" x14ac:dyDescent="0.25">
      <c r="A137" s="1" t="s">
        <v>95</v>
      </c>
      <c r="B137" s="73">
        <v>3938821</v>
      </c>
      <c r="C137" s="74">
        <v>5000686</v>
      </c>
      <c r="D137" s="74">
        <v>6021743</v>
      </c>
      <c r="E137" s="74">
        <v>6294908</v>
      </c>
    </row>
    <row r="138" spans="1:5" x14ac:dyDescent="0.25">
      <c r="A138" s="1" t="s">
        <v>96</v>
      </c>
      <c r="B138" s="73">
        <v>4987840</v>
      </c>
      <c r="C138" s="74">
        <v>4199198</v>
      </c>
      <c r="D138" s="74">
        <v>4717871</v>
      </c>
      <c r="E138" s="74">
        <v>4963891</v>
      </c>
    </row>
    <row r="139" spans="1:5" x14ac:dyDescent="0.25">
      <c r="A139" s="1" t="s">
        <v>97</v>
      </c>
      <c r="B139" s="73">
        <v>1403462</v>
      </c>
      <c r="C139" s="74">
        <v>4183869</v>
      </c>
      <c r="D139" s="74">
        <v>856787</v>
      </c>
      <c r="E139" s="74">
        <v>28211</v>
      </c>
    </row>
    <row r="140" spans="1:5" x14ac:dyDescent="0.25">
      <c r="A140" s="1" t="s">
        <v>98</v>
      </c>
      <c r="B140" s="73">
        <v>37126348</v>
      </c>
      <c r="C140" s="74">
        <v>35471135</v>
      </c>
      <c r="D140" s="74">
        <v>26745652</v>
      </c>
      <c r="E140" s="74">
        <v>31923671</v>
      </c>
    </row>
    <row r="141" spans="1:5" x14ac:dyDescent="0.25">
      <c r="A141" s="1" t="s">
        <v>99</v>
      </c>
      <c r="B141" s="73">
        <v>0</v>
      </c>
      <c r="C141" s="74">
        <v>0</v>
      </c>
      <c r="D141" s="74">
        <v>0</v>
      </c>
      <c r="E141" s="74">
        <v>0</v>
      </c>
    </row>
    <row r="142" spans="1:5" x14ac:dyDescent="0.25">
      <c r="A142" s="1" t="s">
        <v>100</v>
      </c>
      <c r="B142" s="73">
        <v>63712334</v>
      </c>
      <c r="C142" s="74">
        <v>63697037</v>
      </c>
      <c r="D142" s="74">
        <v>44609473</v>
      </c>
      <c r="E142" s="74">
        <v>30808643</v>
      </c>
    </row>
    <row r="143" spans="1:5" x14ac:dyDescent="0.25">
      <c r="A143" s="1" t="s">
        <v>101</v>
      </c>
      <c r="B143" s="73">
        <v>0</v>
      </c>
      <c r="C143" s="74">
        <v>566355</v>
      </c>
      <c r="D143" s="74">
        <v>0</v>
      </c>
      <c r="E143" s="74">
        <v>0</v>
      </c>
    </row>
    <row r="144" spans="1:5" x14ac:dyDescent="0.25">
      <c r="A144" s="1" t="s">
        <v>102</v>
      </c>
      <c r="B144" s="73">
        <v>26347301</v>
      </c>
      <c r="C144" s="74">
        <v>18381670</v>
      </c>
      <c r="D144" s="74">
        <v>22852510</v>
      </c>
      <c r="E144" s="74">
        <v>21633565</v>
      </c>
    </row>
    <row r="145" spans="1:5" x14ac:dyDescent="0.25">
      <c r="A145" s="1" t="s">
        <v>103</v>
      </c>
      <c r="B145" s="73">
        <v>9178469</v>
      </c>
      <c r="C145" s="74">
        <v>12173406</v>
      </c>
      <c r="D145" s="74">
        <v>3317268</v>
      </c>
      <c r="E145" s="74">
        <v>11095439</v>
      </c>
    </row>
    <row r="146" spans="1:5" x14ac:dyDescent="0.25">
      <c r="A146" s="1" t="s">
        <v>104</v>
      </c>
      <c r="B146" s="73">
        <v>255655892</v>
      </c>
      <c r="C146" s="74">
        <v>221051420</v>
      </c>
      <c r="D146" s="74">
        <v>191905703</v>
      </c>
      <c r="E146" s="74">
        <v>184254881</v>
      </c>
    </row>
    <row r="147" spans="1:5" x14ac:dyDescent="0.25">
      <c r="A147" s="1" t="s">
        <v>105</v>
      </c>
      <c r="B147" s="73">
        <v>26676188</v>
      </c>
      <c r="C147" s="74">
        <v>19044133</v>
      </c>
      <c r="D147" s="74">
        <v>16026676</v>
      </c>
      <c r="E147" s="74">
        <v>31528117</v>
      </c>
    </row>
    <row r="148" spans="1:5" x14ac:dyDescent="0.25">
      <c r="A148" s="1" t="s">
        <v>106</v>
      </c>
      <c r="B148" s="73">
        <v>45427430</v>
      </c>
      <c r="C148" s="74">
        <v>21021085</v>
      </c>
      <c r="D148" s="74">
        <v>23629876</v>
      </c>
      <c r="E148" s="74">
        <v>24364544</v>
      </c>
    </row>
    <row r="149" spans="1:5" x14ac:dyDescent="0.25">
      <c r="A149" s="1" t="s">
        <v>107</v>
      </c>
      <c r="B149" s="73">
        <v>4418688</v>
      </c>
      <c r="C149" s="74">
        <v>3046647</v>
      </c>
      <c r="D149" s="74">
        <v>453353</v>
      </c>
      <c r="E149" s="74">
        <v>1135530</v>
      </c>
    </row>
    <row r="150" spans="1:5" x14ac:dyDescent="0.25">
      <c r="A150" s="1" t="s">
        <v>108</v>
      </c>
      <c r="B150" s="73">
        <v>64323989</v>
      </c>
      <c r="C150" s="74">
        <v>22229599</v>
      </c>
      <c r="D150" s="74">
        <v>17774572</v>
      </c>
      <c r="E150" s="74">
        <v>34521371</v>
      </c>
    </row>
    <row r="151" spans="1:5" x14ac:dyDescent="0.25">
      <c r="A151" s="1" t="s">
        <v>109</v>
      </c>
      <c r="B151" s="73">
        <v>2581387</v>
      </c>
      <c r="C151" s="74">
        <v>890452</v>
      </c>
      <c r="D151" s="74">
        <v>2630211</v>
      </c>
      <c r="E151" s="74">
        <v>948162</v>
      </c>
    </row>
    <row r="152" spans="1:5" x14ac:dyDescent="0.25">
      <c r="A152" s="1" t="s">
        <v>110</v>
      </c>
      <c r="B152" s="73">
        <v>10874607</v>
      </c>
      <c r="C152" s="74">
        <v>11559444</v>
      </c>
      <c r="D152" s="74">
        <v>8071267</v>
      </c>
      <c r="E152" s="74">
        <v>6943864</v>
      </c>
    </row>
    <row r="153" spans="1:5" x14ac:dyDescent="0.25">
      <c r="A153" s="1" t="s">
        <v>111</v>
      </c>
      <c r="B153" s="73">
        <v>9797610</v>
      </c>
      <c r="C153" s="74">
        <v>27776013</v>
      </c>
      <c r="D153" s="74">
        <v>23378185</v>
      </c>
      <c r="E153" s="74">
        <v>24150457</v>
      </c>
    </row>
    <row r="154" spans="1:5" x14ac:dyDescent="0.25">
      <c r="A154" s="1" t="s">
        <v>112</v>
      </c>
      <c r="B154" s="73">
        <v>15175894</v>
      </c>
      <c r="C154" s="74">
        <v>9953722</v>
      </c>
      <c r="D154" s="74">
        <v>11454313</v>
      </c>
      <c r="E154" s="74">
        <v>14863960</v>
      </c>
    </row>
    <row r="155" spans="1:5" x14ac:dyDescent="0.25">
      <c r="A155" s="1" t="s">
        <v>113</v>
      </c>
      <c r="B155" s="73">
        <v>31016428</v>
      </c>
      <c r="C155" s="74">
        <v>0</v>
      </c>
      <c r="D155" s="74">
        <v>7918591</v>
      </c>
      <c r="E155" s="74">
        <v>2964277</v>
      </c>
    </row>
    <row r="156" spans="1:5" x14ac:dyDescent="0.25">
      <c r="A156" s="1" t="s">
        <v>114</v>
      </c>
      <c r="B156" s="73">
        <v>7979973</v>
      </c>
      <c r="C156" s="74">
        <v>12159736</v>
      </c>
      <c r="D156" s="74">
        <v>10562595</v>
      </c>
      <c r="E156" s="74">
        <v>9416235</v>
      </c>
    </row>
    <row r="157" spans="1:5" x14ac:dyDescent="0.25">
      <c r="A157" s="1" t="s">
        <v>115</v>
      </c>
      <c r="B157" s="73">
        <v>462277285</v>
      </c>
      <c r="C157" s="74">
        <v>455950472</v>
      </c>
      <c r="D157" s="74">
        <v>444784983</v>
      </c>
      <c r="E157" s="74">
        <v>460916191</v>
      </c>
    </row>
    <row r="158" spans="1:5" x14ac:dyDescent="0.25">
      <c r="A158" s="1" t="s">
        <v>116</v>
      </c>
      <c r="B158" s="73">
        <v>0</v>
      </c>
      <c r="C158" s="74">
        <v>0</v>
      </c>
      <c r="D158" s="74">
        <v>0</v>
      </c>
      <c r="E158" s="74">
        <v>0</v>
      </c>
    </row>
    <row r="159" spans="1:5" x14ac:dyDescent="0.25">
      <c r="A159" s="1" t="s">
        <v>117</v>
      </c>
      <c r="B159" s="73">
        <v>3311774</v>
      </c>
      <c r="C159" s="74">
        <v>2301605</v>
      </c>
      <c r="D159" s="74">
        <v>2594782</v>
      </c>
      <c r="E159" s="74">
        <v>2147006</v>
      </c>
    </row>
    <row r="160" spans="1:5" x14ac:dyDescent="0.25">
      <c r="A160" s="1" t="s">
        <v>118</v>
      </c>
      <c r="B160" s="73">
        <v>115158395</v>
      </c>
      <c r="C160" s="74">
        <v>116259895</v>
      </c>
      <c r="D160" s="74">
        <v>134930857</v>
      </c>
      <c r="E160" s="74">
        <v>133813368</v>
      </c>
    </row>
    <row r="161" spans="1:5" x14ac:dyDescent="0.25">
      <c r="A161" s="1" t="s">
        <v>119</v>
      </c>
      <c r="B161" s="73">
        <v>14369730</v>
      </c>
      <c r="C161" s="74">
        <v>14819860</v>
      </c>
      <c r="D161" s="74">
        <v>12398959</v>
      </c>
      <c r="E161" s="74">
        <v>13607758</v>
      </c>
    </row>
    <row r="162" spans="1:5" x14ac:dyDescent="0.25">
      <c r="A162" s="1" t="s">
        <v>120</v>
      </c>
      <c r="B162" s="73">
        <v>67381372</v>
      </c>
      <c r="C162" s="74">
        <v>46662749</v>
      </c>
      <c r="D162" s="74">
        <v>29702372</v>
      </c>
      <c r="E162" s="74">
        <v>24525704</v>
      </c>
    </row>
    <row r="163" spans="1:5" x14ac:dyDescent="0.25">
      <c r="A163" s="1" t="s">
        <v>121</v>
      </c>
      <c r="B163" s="73">
        <v>21368440</v>
      </c>
      <c r="C163" s="74">
        <v>6194817</v>
      </c>
      <c r="D163" s="74">
        <v>9424506</v>
      </c>
      <c r="E163" s="74">
        <v>18883390</v>
      </c>
    </row>
    <row r="164" spans="1:5" x14ac:dyDescent="0.25">
      <c r="A164" s="1" t="s">
        <v>122</v>
      </c>
      <c r="B164" s="73">
        <v>458288</v>
      </c>
      <c r="C164" s="74">
        <v>4383493</v>
      </c>
      <c r="D164" s="74">
        <v>376985</v>
      </c>
      <c r="E164" s="74">
        <v>3064454</v>
      </c>
    </row>
    <row r="165" spans="1:5" x14ac:dyDescent="0.25">
      <c r="A165" s="1" t="s">
        <v>123</v>
      </c>
      <c r="B165" s="73">
        <v>900199</v>
      </c>
      <c r="C165" s="74">
        <v>980152</v>
      </c>
      <c r="D165" s="74">
        <v>1020414</v>
      </c>
      <c r="E165" s="74">
        <v>1016388</v>
      </c>
    </row>
    <row r="166" spans="1:5" x14ac:dyDescent="0.25">
      <c r="A166" s="1" t="s">
        <v>124</v>
      </c>
      <c r="B166" s="73">
        <v>5510104</v>
      </c>
      <c r="C166" s="74">
        <v>5487590</v>
      </c>
      <c r="D166" s="74">
        <v>5643576</v>
      </c>
      <c r="E166" s="74">
        <v>5825801</v>
      </c>
    </row>
    <row r="167" spans="1:5" x14ac:dyDescent="0.25">
      <c r="A167" s="1" t="s">
        <v>63</v>
      </c>
      <c r="B167" s="73">
        <v>12557329</v>
      </c>
      <c r="C167" s="74">
        <v>21443381</v>
      </c>
      <c r="D167" s="74">
        <v>20312465</v>
      </c>
      <c r="E167" s="74">
        <v>18373912</v>
      </c>
    </row>
    <row r="168" spans="1:5" x14ac:dyDescent="0.25">
      <c r="A168" s="1" t="s">
        <v>125</v>
      </c>
      <c r="B168" s="73">
        <v>10439569</v>
      </c>
      <c r="C168" s="74">
        <v>48257311</v>
      </c>
      <c r="D168" s="74">
        <v>48257311</v>
      </c>
      <c r="E168" s="74">
        <v>48257311</v>
      </c>
    </row>
    <row r="169" spans="1:5" x14ac:dyDescent="0.25">
      <c r="A169" s="1" t="s">
        <v>126</v>
      </c>
      <c r="B169" s="73">
        <v>6369965</v>
      </c>
      <c r="C169" s="74">
        <v>3615734</v>
      </c>
      <c r="D169" s="74">
        <v>11463225</v>
      </c>
      <c r="E169" s="74">
        <v>6103856</v>
      </c>
    </row>
    <row r="170" spans="1:5" x14ac:dyDescent="0.25">
      <c r="A170" s="1" t="s">
        <v>127</v>
      </c>
      <c r="B170" s="73">
        <v>16162595</v>
      </c>
      <c r="C170" s="74">
        <v>14156623</v>
      </c>
      <c r="D170" s="74">
        <v>14764036</v>
      </c>
      <c r="E170" s="74">
        <v>11671931</v>
      </c>
    </row>
    <row r="171" spans="1:5" x14ac:dyDescent="0.25">
      <c r="A171" s="1" t="s">
        <v>128</v>
      </c>
      <c r="B171" s="73">
        <v>44001217</v>
      </c>
      <c r="C171" s="74">
        <v>43243130</v>
      </c>
      <c r="D171" s="74">
        <v>41430619</v>
      </c>
      <c r="E171" s="74">
        <v>39740169</v>
      </c>
    </row>
    <row r="172" spans="1:5" x14ac:dyDescent="0.25">
      <c r="A172" s="1" t="s">
        <v>129</v>
      </c>
      <c r="B172" s="73">
        <v>2805184</v>
      </c>
      <c r="C172" s="74">
        <v>19514155</v>
      </c>
      <c r="D172" s="74">
        <v>14613422</v>
      </c>
      <c r="E172" s="74">
        <v>13252801</v>
      </c>
    </row>
    <row r="173" spans="1:5" x14ac:dyDescent="0.25">
      <c r="A173" s="1" t="s">
        <v>130</v>
      </c>
      <c r="B173" s="73">
        <v>23970149</v>
      </c>
      <c r="C173" s="74">
        <v>25166925</v>
      </c>
      <c r="D173" s="74">
        <v>25501039</v>
      </c>
      <c r="E173" s="74">
        <v>24620163</v>
      </c>
    </row>
    <row r="174" spans="1:5" x14ac:dyDescent="0.25">
      <c r="A174" s="1" t="s">
        <v>131</v>
      </c>
      <c r="B174" s="73">
        <v>81746077</v>
      </c>
      <c r="C174" s="74">
        <v>75909205</v>
      </c>
      <c r="D174" s="74">
        <v>85910500</v>
      </c>
      <c r="E174" s="74">
        <v>82280803</v>
      </c>
    </row>
    <row r="175" spans="1:5" x14ac:dyDescent="0.25">
      <c r="A175" s="1" t="s">
        <v>132</v>
      </c>
      <c r="B175" s="73">
        <v>3836269</v>
      </c>
      <c r="C175" s="75">
        <v>3623877</v>
      </c>
      <c r="D175" s="74">
        <v>3944752</v>
      </c>
      <c r="E175" s="74">
        <v>4674176</v>
      </c>
    </row>
    <row r="176" spans="1:5" x14ac:dyDescent="0.25">
      <c r="A176" s="67" t="s">
        <v>133</v>
      </c>
      <c r="B176" s="73">
        <v>3639815739</v>
      </c>
      <c r="C176" s="74">
        <v>3684037784</v>
      </c>
      <c r="D176" s="74">
        <v>3468364379</v>
      </c>
      <c r="E176" s="74">
        <v>3555545523</v>
      </c>
    </row>
    <row r="177" spans="1:6" x14ac:dyDescent="0.25">
      <c r="A177" s="68"/>
    </row>
    <row r="178" spans="1:6" x14ac:dyDescent="0.25">
      <c r="A178" s="73"/>
    </row>
    <row r="179" spans="1:6" x14ac:dyDescent="0.25">
      <c r="A179" s="73"/>
    </row>
    <row r="180" spans="1:6" x14ac:dyDescent="0.25">
      <c r="A180" s="73"/>
    </row>
    <row r="181" spans="1:6" x14ac:dyDescent="0.25">
      <c r="A181" s="73"/>
    </row>
    <row r="182" spans="1:6"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0.18568389754531869</v>
      </c>
      <c r="C184" s="79">
        <v>0.14156579975377215</v>
      </c>
      <c r="D184" s="79">
        <v>0.10578014001632866</v>
      </c>
      <c r="E184" s="79">
        <v>0.1107693600777582</v>
      </c>
      <c r="F184" s="70">
        <f t="shared" ref="F184:F215" si="22">RANK(E184,E$184:E$234,0)</f>
        <v>39</v>
      </c>
    </row>
    <row r="185" spans="1:6" x14ac:dyDescent="0.25">
      <c r="A185" s="1" t="s">
        <v>84</v>
      </c>
      <c r="B185" s="79">
        <v>0.52865320035795238</v>
      </c>
      <c r="C185" s="79">
        <v>0.45520215059167696</v>
      </c>
      <c r="D185" s="79">
        <v>0.61339005830886983</v>
      </c>
      <c r="E185" s="79">
        <v>0.4534509384440048</v>
      </c>
      <c r="F185" s="70">
        <f t="shared" si="22"/>
        <v>3</v>
      </c>
    </row>
    <row r="186" spans="1:6" x14ac:dyDescent="0.25">
      <c r="A186" s="1" t="s">
        <v>85</v>
      </c>
      <c r="B186" s="79">
        <v>0.11186298681143075</v>
      </c>
      <c r="C186" s="79">
        <v>0.11673383296808425</v>
      </c>
      <c r="D186" s="79">
        <v>0.10483131634947095</v>
      </c>
      <c r="E186" s="79">
        <v>0.12475925911436772</v>
      </c>
      <c r="F186" s="70">
        <f t="shared" si="22"/>
        <v>36</v>
      </c>
    </row>
    <row r="187" spans="1:6" x14ac:dyDescent="0.25">
      <c r="A187" s="1" t="s">
        <v>86</v>
      </c>
      <c r="B187" s="79">
        <v>6.3835693313174902E-2</v>
      </c>
      <c r="C187" s="79">
        <v>4.5850299356851879E-2</v>
      </c>
      <c r="D187" s="79">
        <v>3.6863253008053556E-2</v>
      </c>
      <c r="E187" s="79">
        <v>2.4813954100268782E-2</v>
      </c>
      <c r="F187" s="70">
        <f t="shared" si="22"/>
        <v>51</v>
      </c>
    </row>
    <row r="188" spans="1:6" x14ac:dyDescent="0.25">
      <c r="A188" s="1" t="s">
        <v>87</v>
      </c>
      <c r="B188" s="79">
        <v>0.42762917640946746</v>
      </c>
      <c r="C188" s="79">
        <v>0.41248147395375412</v>
      </c>
      <c r="D188" s="79">
        <v>0.38491411759191835</v>
      </c>
      <c r="E188" s="79">
        <v>0.35335906177778209</v>
      </c>
      <c r="F188" s="70">
        <f t="shared" si="22"/>
        <v>9</v>
      </c>
    </row>
    <row r="189" spans="1:6" x14ac:dyDescent="0.25">
      <c r="A189" s="1" t="s">
        <v>88</v>
      </c>
      <c r="B189" s="79">
        <v>0.25494960545276751</v>
      </c>
      <c r="C189" s="79">
        <v>0.19697482671854216</v>
      </c>
      <c r="D189" s="79">
        <v>0.21933778682779498</v>
      </c>
      <c r="E189" s="79">
        <v>0.14684096045305278</v>
      </c>
      <c r="F189" s="70">
        <f t="shared" si="22"/>
        <v>30</v>
      </c>
    </row>
    <row r="190" spans="1:6" x14ac:dyDescent="0.25">
      <c r="A190" s="1" t="s">
        <v>89</v>
      </c>
      <c r="B190" s="79">
        <v>0.13836029318495566</v>
      </c>
      <c r="C190" s="79">
        <v>0.12637773239304942</v>
      </c>
      <c r="D190" s="79">
        <v>0.10764782327158717</v>
      </c>
      <c r="E190" s="79">
        <v>0.10080222065245632</v>
      </c>
      <c r="F190" s="70">
        <f t="shared" si="22"/>
        <v>40</v>
      </c>
    </row>
    <row r="191" spans="1:6" x14ac:dyDescent="0.25">
      <c r="A191" s="1" t="s">
        <v>90</v>
      </c>
      <c r="B191" s="79">
        <v>0.21252342408331099</v>
      </c>
      <c r="C191" s="79">
        <v>0.16824528899838903</v>
      </c>
      <c r="D191" s="79">
        <v>0.1520260374038104</v>
      </c>
      <c r="E191" s="79">
        <v>0.118995255317896</v>
      </c>
      <c r="F191" s="70">
        <f t="shared" si="22"/>
        <v>38</v>
      </c>
    </row>
    <row r="192" spans="1:6" x14ac:dyDescent="0.25">
      <c r="A192" s="1" t="s">
        <v>91</v>
      </c>
      <c r="B192" s="79">
        <v>0.28760851108976515</v>
      </c>
      <c r="C192" s="79">
        <v>0.3285385468123827</v>
      </c>
      <c r="D192" s="79">
        <v>0.38386543274726426</v>
      </c>
      <c r="E192" s="79">
        <v>0.39522907098796417</v>
      </c>
      <c r="F192" s="70">
        <f t="shared" si="22"/>
        <v>5</v>
      </c>
    </row>
    <row r="193" spans="1:6" x14ac:dyDescent="0.25">
      <c r="A193" s="1" t="s">
        <v>92</v>
      </c>
      <c r="B193" s="79">
        <v>0.18685080148751643</v>
      </c>
      <c r="C193" s="79">
        <v>0.17408353661820289</v>
      </c>
      <c r="D193" s="79">
        <v>0.17458765566776036</v>
      </c>
      <c r="E193" s="79">
        <v>0.17040084839648567</v>
      </c>
      <c r="F193" s="70">
        <f t="shared" si="22"/>
        <v>23</v>
      </c>
    </row>
    <row r="194" spans="1:6" x14ac:dyDescent="0.25">
      <c r="A194" s="1" t="s">
        <v>93</v>
      </c>
      <c r="B194" s="79">
        <v>0.17966389195073915</v>
      </c>
      <c r="C194" s="79">
        <v>0.168651573021116</v>
      </c>
      <c r="D194" s="79">
        <v>0.17696571437321218</v>
      </c>
      <c r="E194" s="79">
        <v>0.19494108511656888</v>
      </c>
      <c r="F194" s="70">
        <f t="shared" si="22"/>
        <v>21</v>
      </c>
    </row>
    <row r="195" spans="1:6" x14ac:dyDescent="0.25">
      <c r="A195" s="1" t="s">
        <v>94</v>
      </c>
      <c r="B195" s="79">
        <v>0.19129683888046553</v>
      </c>
      <c r="C195" s="79">
        <v>0.19646023656833073</v>
      </c>
      <c r="D195" s="79">
        <v>0.19784540640667095</v>
      </c>
      <c r="E195" s="79">
        <v>0.14394236083172304</v>
      </c>
      <c r="F195" s="70">
        <f t="shared" si="22"/>
        <v>32</v>
      </c>
    </row>
    <row r="196" spans="1:6" x14ac:dyDescent="0.25">
      <c r="A196" s="1" t="s">
        <v>95</v>
      </c>
      <c r="B196" s="79">
        <v>0.18014921759489966</v>
      </c>
      <c r="C196" s="79">
        <v>0.16499745140103753</v>
      </c>
      <c r="D196" s="79">
        <v>0.15988368945669143</v>
      </c>
      <c r="E196" s="79">
        <v>0.16587710486601515</v>
      </c>
      <c r="F196" s="70">
        <f t="shared" si="22"/>
        <v>24</v>
      </c>
    </row>
    <row r="197" spans="1:6" x14ac:dyDescent="0.25">
      <c r="A197" s="1" t="s">
        <v>96</v>
      </c>
      <c r="B197" s="79">
        <v>4.9815112926862401E-2</v>
      </c>
      <c r="C197" s="79">
        <v>4.8314850495912366E-2</v>
      </c>
      <c r="D197" s="79">
        <v>4.0738676947187941E-2</v>
      </c>
      <c r="E197" s="79">
        <v>2.7879194869340197E-2</v>
      </c>
      <c r="F197" s="70">
        <f t="shared" si="22"/>
        <v>50</v>
      </c>
    </row>
    <row r="198" spans="1:6" x14ac:dyDescent="0.25">
      <c r="A198" s="1" t="s">
        <v>97</v>
      </c>
      <c r="B198" s="79">
        <v>6.9209263980635358E-2</v>
      </c>
      <c r="C198" s="79">
        <v>6.1428632642505594E-2</v>
      </c>
      <c r="D198" s="79">
        <v>3.269261648676982E-2</v>
      </c>
      <c r="E198" s="79">
        <v>3.5539668893461433E-2</v>
      </c>
      <c r="F198" s="70">
        <f t="shared" si="22"/>
        <v>49</v>
      </c>
    </row>
    <row r="199" spans="1:6" x14ac:dyDescent="0.25">
      <c r="A199" s="1" t="s">
        <v>98</v>
      </c>
      <c r="B199" s="79">
        <v>0.18487937497446438</v>
      </c>
      <c r="C199" s="79">
        <v>0.18902918628158677</v>
      </c>
      <c r="D199" s="79">
        <v>0.16390958476348488</v>
      </c>
      <c r="E199" s="79">
        <v>0.15862147310172842</v>
      </c>
      <c r="F199" s="70">
        <f t="shared" si="22"/>
        <v>26</v>
      </c>
    </row>
    <row r="200" spans="1:6" x14ac:dyDescent="0.25">
      <c r="A200" s="1" t="s">
        <v>99</v>
      </c>
      <c r="B200" s="79">
        <v>0.12074288815206184</v>
      </c>
      <c r="C200" s="79">
        <v>0.10612184667431143</v>
      </c>
      <c r="D200" s="79">
        <v>8.0422108553812294E-2</v>
      </c>
      <c r="E200" s="79">
        <v>7.871610158478394E-2</v>
      </c>
      <c r="F200" s="70">
        <f t="shared" si="22"/>
        <v>44</v>
      </c>
    </row>
    <row r="201" spans="1:6" x14ac:dyDescent="0.25">
      <c r="A201" s="1" t="s">
        <v>100</v>
      </c>
      <c r="B201" s="79">
        <v>0.5500697962747858</v>
      </c>
      <c r="C201" s="79">
        <v>0.62137697455866348</v>
      </c>
      <c r="D201" s="79">
        <v>0.63472618481511489</v>
      </c>
      <c r="E201" s="79">
        <v>0.65807012390026309</v>
      </c>
      <c r="F201" s="70">
        <f t="shared" si="22"/>
        <v>1</v>
      </c>
    </row>
    <row r="202" spans="1:6" x14ac:dyDescent="0.25">
      <c r="A202" s="1" t="s">
        <v>101</v>
      </c>
      <c r="B202" s="79">
        <v>8.1905900330877288E-2</v>
      </c>
      <c r="C202" s="79">
        <v>8.4624281927923678E-2</v>
      </c>
      <c r="D202" s="79">
        <v>9.0548402240874723E-2</v>
      </c>
      <c r="E202" s="79">
        <v>8.7236620966379533E-2</v>
      </c>
      <c r="F202" s="70">
        <f t="shared" si="22"/>
        <v>42</v>
      </c>
    </row>
    <row r="203" spans="1:6" x14ac:dyDescent="0.25">
      <c r="A203" s="1" t="s">
        <v>102</v>
      </c>
      <c r="B203" s="79">
        <v>0.47511279918917554</v>
      </c>
      <c r="C203" s="79">
        <v>0.34455224548611119</v>
      </c>
      <c r="D203" s="79">
        <v>0.27933780442767259</v>
      </c>
      <c r="E203" s="79">
        <v>0.25968328348087993</v>
      </c>
      <c r="F203" s="70">
        <f t="shared" si="22"/>
        <v>13</v>
      </c>
    </row>
    <row r="204" spans="1:6" x14ac:dyDescent="0.25">
      <c r="A204" s="1" t="s">
        <v>103</v>
      </c>
      <c r="B204" s="79">
        <v>0.18517618236654779</v>
      </c>
      <c r="C204" s="79">
        <v>0.22093134293850711</v>
      </c>
      <c r="D204" s="79">
        <v>0.23277937052199826</v>
      </c>
      <c r="E204" s="79">
        <v>0.22346295664056876</v>
      </c>
      <c r="F204" s="70">
        <f t="shared" si="22"/>
        <v>17</v>
      </c>
    </row>
    <row r="205" spans="1:6" x14ac:dyDescent="0.25">
      <c r="A205" s="1" t="s">
        <v>104</v>
      </c>
      <c r="B205" s="79">
        <v>0.23931266772893064</v>
      </c>
      <c r="C205" s="79">
        <v>0.21340499298139493</v>
      </c>
      <c r="D205" s="79">
        <v>0.18853564286838689</v>
      </c>
      <c r="E205" s="79">
        <v>0.17994366879153084</v>
      </c>
      <c r="F205" s="70">
        <f t="shared" si="22"/>
        <v>22</v>
      </c>
    </row>
    <row r="206" spans="1:6" x14ac:dyDescent="0.25">
      <c r="A206" s="1" t="s">
        <v>105</v>
      </c>
      <c r="B206" s="79">
        <v>0.10888145364994374</v>
      </c>
      <c r="C206" s="79">
        <v>9.6894291767601587E-2</v>
      </c>
      <c r="D206" s="79">
        <v>0.10656820624854803</v>
      </c>
      <c r="E206" s="79">
        <v>0.12021341751752375</v>
      </c>
      <c r="F206" s="70">
        <f t="shared" si="22"/>
        <v>37</v>
      </c>
    </row>
    <row r="207" spans="1:6" x14ac:dyDescent="0.25">
      <c r="A207" s="1" t="s">
        <v>106</v>
      </c>
      <c r="B207" s="79">
        <v>0.15554138701339923</v>
      </c>
      <c r="C207" s="79">
        <v>0.15994352154644162</v>
      </c>
      <c r="D207" s="79">
        <v>0.16665175598534945</v>
      </c>
      <c r="E207" s="79">
        <v>0.15194151545215659</v>
      </c>
      <c r="F207" s="70">
        <f t="shared" si="22"/>
        <v>27</v>
      </c>
    </row>
    <row r="208" spans="1:6" x14ac:dyDescent="0.25">
      <c r="A208" s="1" t="s">
        <v>107</v>
      </c>
      <c r="B208" s="79">
        <v>0.12090231744607495</v>
      </c>
      <c r="C208" s="79">
        <v>9.9122104809099651E-2</v>
      </c>
      <c r="D208" s="79">
        <v>7.1618790485904471E-2</v>
      </c>
      <c r="E208" s="79">
        <v>5.4031408572599665E-2</v>
      </c>
      <c r="F208" s="70">
        <f t="shared" si="22"/>
        <v>48</v>
      </c>
    </row>
    <row r="209" spans="1:6" x14ac:dyDescent="0.25">
      <c r="A209" s="1" t="s">
        <v>108</v>
      </c>
      <c r="B209" s="79">
        <v>0.18371149011177457</v>
      </c>
      <c r="C209" s="79">
        <v>0.13692433357012676</v>
      </c>
      <c r="D209" s="79">
        <v>0.11878742641741991</v>
      </c>
      <c r="E209" s="79">
        <v>8.5687925891590688E-2</v>
      </c>
      <c r="F209" s="70">
        <f t="shared" si="22"/>
        <v>43</v>
      </c>
    </row>
    <row r="210" spans="1:6" x14ac:dyDescent="0.25">
      <c r="A210" s="1" t="s">
        <v>109</v>
      </c>
      <c r="B210" s="79">
        <v>0.31504275554095856</v>
      </c>
      <c r="C210" s="79">
        <v>0.34512524634108704</v>
      </c>
      <c r="D210" s="79">
        <v>0.39878950728939777</v>
      </c>
      <c r="E210" s="79">
        <v>0.42227182321468487</v>
      </c>
      <c r="F210" s="70">
        <f t="shared" si="22"/>
        <v>4</v>
      </c>
    </row>
    <row r="211" spans="1:6" x14ac:dyDescent="0.25">
      <c r="A211" s="1" t="s">
        <v>110</v>
      </c>
      <c r="B211" s="79">
        <v>0.21989096138849168</v>
      </c>
      <c r="C211" s="79">
        <v>0.24451781641002429</v>
      </c>
      <c r="D211" s="79">
        <v>0.25473066534154515</v>
      </c>
      <c r="E211" s="79">
        <v>0.25017750902537372</v>
      </c>
      <c r="F211" s="70">
        <f t="shared" si="22"/>
        <v>14</v>
      </c>
    </row>
    <row r="212" spans="1:6" x14ac:dyDescent="0.25">
      <c r="A212" s="1" t="s">
        <v>111</v>
      </c>
      <c r="B212" s="79">
        <v>0.50492833885806276</v>
      </c>
      <c r="C212" s="79">
        <v>0.402222869953832</v>
      </c>
      <c r="D212" s="79">
        <v>0.38198187591403304</v>
      </c>
      <c r="E212" s="79">
        <v>0.370177259514817</v>
      </c>
      <c r="F212" s="70">
        <f t="shared" si="22"/>
        <v>7</v>
      </c>
    </row>
    <row r="213" spans="1:6" x14ac:dyDescent="0.25">
      <c r="A213" s="1" t="s">
        <v>112</v>
      </c>
      <c r="B213" s="79">
        <v>0.31650307740049849</v>
      </c>
      <c r="C213" s="79">
        <v>0.29975994306478354</v>
      </c>
      <c r="D213" s="79">
        <v>0.25830635381347999</v>
      </c>
      <c r="E213" s="79">
        <v>0.36347792123771333</v>
      </c>
      <c r="F213" s="70">
        <f t="shared" si="22"/>
        <v>8</v>
      </c>
    </row>
    <row r="214" spans="1:6" x14ac:dyDescent="0.25">
      <c r="A214" s="1" t="s">
        <v>113</v>
      </c>
      <c r="B214" s="79">
        <v>0.16107319210728849</v>
      </c>
      <c r="C214" s="79">
        <v>9.3358966356179671E-2</v>
      </c>
      <c r="D214" s="79">
        <v>7.0078306053416015E-2</v>
      </c>
      <c r="E214" s="79">
        <v>5.9782968901814462E-2</v>
      </c>
      <c r="F214" s="70">
        <f t="shared" si="22"/>
        <v>47</v>
      </c>
    </row>
    <row r="215" spans="1:6" x14ac:dyDescent="0.25">
      <c r="A215" s="1" t="s">
        <v>114</v>
      </c>
      <c r="B215" s="79">
        <v>0.22363128926303188</v>
      </c>
      <c r="C215" s="79">
        <v>0.20854908790025389</v>
      </c>
      <c r="D215" s="79">
        <v>0.1932365518292942</v>
      </c>
      <c r="E215" s="79">
        <v>0.22467204372712196</v>
      </c>
      <c r="F215" s="70">
        <f t="shared" si="22"/>
        <v>16</v>
      </c>
    </row>
    <row r="216" spans="1:6" x14ac:dyDescent="0.25">
      <c r="A216" s="1" t="s">
        <v>115</v>
      </c>
      <c r="B216" s="79">
        <v>0.28808182842164781</v>
      </c>
      <c r="C216" s="79">
        <v>0.29210057529200678</v>
      </c>
      <c r="D216" s="79">
        <v>0.28550921280220509</v>
      </c>
      <c r="E216" s="79">
        <v>0.2765199277624093</v>
      </c>
      <c r="F216" s="70">
        <f t="shared" ref="F216:F234" si="23">RANK(E216,E$184:E$234,0)</f>
        <v>12</v>
      </c>
    </row>
    <row r="217" spans="1:6" x14ac:dyDescent="0.25">
      <c r="A217" s="1" t="s">
        <v>116</v>
      </c>
      <c r="B217" s="79">
        <v>9.217933955457204E-2</v>
      </c>
      <c r="C217" s="79">
        <v>8.5858893919394358E-2</v>
      </c>
      <c r="D217" s="79">
        <v>7.2157017118981134E-2</v>
      </c>
      <c r="E217" s="79">
        <v>6.1697514188037053E-2</v>
      </c>
      <c r="F217" s="70">
        <f t="shared" si="23"/>
        <v>45</v>
      </c>
    </row>
    <row r="218" spans="1:6" x14ac:dyDescent="0.25">
      <c r="A218" s="1" t="s">
        <v>117</v>
      </c>
      <c r="B218" s="79">
        <v>0.12303523570049446</v>
      </c>
      <c r="C218" s="79">
        <v>0.10784575662587442</v>
      </c>
      <c r="D218" s="79">
        <v>0.12628743816849078</v>
      </c>
      <c r="E218" s="79">
        <v>9.1214871201302977E-2</v>
      </c>
      <c r="F218" s="70">
        <f t="shared" si="23"/>
        <v>41</v>
      </c>
    </row>
    <row r="219" spans="1:6" x14ac:dyDescent="0.25">
      <c r="A219" s="1" t="s">
        <v>118</v>
      </c>
      <c r="B219" s="79">
        <v>0.25361325309946142</v>
      </c>
      <c r="C219" s="79">
        <v>0.22782607518965003</v>
      </c>
      <c r="D219" s="79">
        <v>0.2182383516031384</v>
      </c>
      <c r="E219" s="79">
        <v>0.20914966988491432</v>
      </c>
      <c r="F219" s="70">
        <f t="shared" si="23"/>
        <v>18</v>
      </c>
    </row>
    <row r="220" spans="1:6" x14ac:dyDescent="0.25">
      <c r="A220" s="1" t="s">
        <v>119</v>
      </c>
      <c r="B220" s="79">
        <v>0.13198440115228699</v>
      </c>
      <c r="C220" s="79">
        <v>0.15332397877384804</v>
      </c>
      <c r="D220" s="79">
        <v>0.24454095358116321</v>
      </c>
      <c r="E220" s="79">
        <v>0.20104105312688428</v>
      </c>
      <c r="F220" s="70">
        <f t="shared" si="23"/>
        <v>20</v>
      </c>
    </row>
    <row r="221" spans="1:6" x14ac:dyDescent="0.25">
      <c r="A221" s="1" t="s">
        <v>120</v>
      </c>
      <c r="B221" s="79">
        <v>0.36350393010817944</v>
      </c>
      <c r="C221" s="79">
        <v>0.32629569986054613</v>
      </c>
      <c r="D221" s="79">
        <v>0.29364611210479197</v>
      </c>
      <c r="E221" s="79">
        <v>0.30164458624034707</v>
      </c>
      <c r="F221" s="70">
        <f t="shared" si="23"/>
        <v>11</v>
      </c>
    </row>
    <row r="222" spans="1:6" x14ac:dyDescent="0.25">
      <c r="A222" s="1" t="s">
        <v>121</v>
      </c>
      <c r="B222" s="79">
        <v>0.26023494893443105</v>
      </c>
      <c r="C222" s="79">
        <v>0.19793363981861883</v>
      </c>
      <c r="D222" s="79">
        <v>0.15654513636564538</v>
      </c>
      <c r="E222" s="79">
        <v>0.14481973441949042</v>
      </c>
      <c r="F222" s="70">
        <f t="shared" si="23"/>
        <v>31</v>
      </c>
    </row>
    <row r="223" spans="1:6" x14ac:dyDescent="0.25">
      <c r="A223" s="1" t="s">
        <v>122</v>
      </c>
      <c r="B223" s="79">
        <v>0.12191831152004608</v>
      </c>
      <c r="C223" s="79">
        <v>0.14364239396288217</v>
      </c>
      <c r="D223" s="79">
        <v>0.14712069149736118</v>
      </c>
      <c r="E223" s="79">
        <v>0.15193204137265412</v>
      </c>
      <c r="F223" s="70">
        <f t="shared" si="23"/>
        <v>28</v>
      </c>
    </row>
    <row r="224" spans="1:6" x14ac:dyDescent="0.25">
      <c r="A224" s="1" t="s">
        <v>123</v>
      </c>
      <c r="B224" s="79">
        <v>0.22616718856905821</v>
      </c>
      <c r="C224" s="79">
        <v>0.20907802488630806</v>
      </c>
      <c r="D224" s="79">
        <v>0.23471231794348854</v>
      </c>
      <c r="E224" s="79">
        <v>0.32118771462007467</v>
      </c>
      <c r="F224" s="70">
        <f t="shared" si="23"/>
        <v>10</v>
      </c>
    </row>
    <row r="225" spans="1:6" x14ac:dyDescent="0.25">
      <c r="A225" s="1" t="s">
        <v>124</v>
      </c>
      <c r="B225" s="79">
        <v>0.48799250011412387</v>
      </c>
      <c r="C225" s="79">
        <v>0.47064206875177611</v>
      </c>
      <c r="D225" s="79">
        <v>0.47219531855028168</v>
      </c>
      <c r="E225" s="79">
        <v>0.46244489996205745</v>
      </c>
      <c r="F225" s="70">
        <f t="shared" si="23"/>
        <v>2</v>
      </c>
    </row>
    <row r="226" spans="1:6" x14ac:dyDescent="0.25">
      <c r="A226" s="1" t="s">
        <v>63</v>
      </c>
      <c r="B226" s="79">
        <v>0.32024125837793715</v>
      </c>
      <c r="C226" s="79">
        <v>0.38086966002164518</v>
      </c>
      <c r="D226" s="79">
        <v>0.33593238749626098</v>
      </c>
      <c r="E226" s="79">
        <v>0.13304453968991717</v>
      </c>
      <c r="F226" s="70">
        <f t="shared" si="23"/>
        <v>34</v>
      </c>
    </row>
    <row r="227" spans="1:6" x14ac:dyDescent="0.25">
      <c r="A227" s="1" t="s">
        <v>125</v>
      </c>
      <c r="B227" s="79">
        <v>5.8192035041256467E-2</v>
      </c>
      <c r="C227" s="79">
        <v>6.1295762781155561E-2</v>
      </c>
      <c r="D227" s="79">
        <v>5.6231928545875498E-2</v>
      </c>
      <c r="E227" s="79">
        <v>6.1651510744788696E-2</v>
      </c>
      <c r="F227" s="70">
        <f t="shared" si="23"/>
        <v>46</v>
      </c>
    </row>
    <row r="228" spans="1:6" x14ac:dyDescent="0.25">
      <c r="A228" s="1" t="s">
        <v>126</v>
      </c>
      <c r="B228" s="79">
        <v>0.21322670870709431</v>
      </c>
      <c r="C228" s="79">
        <v>0.19003097667098098</v>
      </c>
      <c r="D228" s="79">
        <v>0.19536934918871079</v>
      </c>
      <c r="E228" s="79">
        <v>0.15917700321029205</v>
      </c>
      <c r="F228" s="70">
        <f t="shared" si="23"/>
        <v>25</v>
      </c>
    </row>
    <row r="229" spans="1:6" x14ac:dyDescent="0.25">
      <c r="A229" s="1" t="s">
        <v>127</v>
      </c>
      <c r="B229" s="79">
        <v>0.18238659587157594</v>
      </c>
      <c r="C229" s="79">
        <v>0.1706963946708856</v>
      </c>
      <c r="D229" s="79">
        <v>0.15656924799752653</v>
      </c>
      <c r="E229" s="79">
        <v>0.15156815454052616</v>
      </c>
      <c r="F229" s="70">
        <f t="shared" si="23"/>
        <v>29</v>
      </c>
    </row>
    <row r="230" spans="1:6" x14ac:dyDescent="0.25">
      <c r="A230" s="1" t="s">
        <v>128</v>
      </c>
      <c r="B230" s="79">
        <v>0.30394259940917523</v>
      </c>
      <c r="C230" s="79">
        <v>0.28734504509651854</v>
      </c>
      <c r="D230" s="79">
        <v>0.2614947516608005</v>
      </c>
      <c r="E230" s="79">
        <v>0.24281324784432001</v>
      </c>
      <c r="F230" s="70">
        <f t="shared" si="23"/>
        <v>15</v>
      </c>
    </row>
    <row r="231" spans="1:6" x14ac:dyDescent="0.25">
      <c r="A231" s="1" t="s">
        <v>129</v>
      </c>
      <c r="B231" s="79">
        <v>0.14681664277248857</v>
      </c>
      <c r="C231" s="79">
        <v>0.15682407621359376</v>
      </c>
      <c r="D231" s="79">
        <v>0.1391608379993555</v>
      </c>
      <c r="E231" s="79">
        <v>0.12827158522381674</v>
      </c>
      <c r="F231" s="70">
        <f t="shared" si="23"/>
        <v>35</v>
      </c>
    </row>
    <row r="232" spans="1:6" x14ac:dyDescent="0.25">
      <c r="A232" s="1" t="s">
        <v>130</v>
      </c>
      <c r="B232" s="79">
        <v>0.19514601551760852</v>
      </c>
      <c r="C232" s="79">
        <v>0.23246631202909565</v>
      </c>
      <c r="D232" s="79">
        <v>0.19187470220787944</v>
      </c>
      <c r="E232" s="79">
        <v>0.20622606797596077</v>
      </c>
      <c r="F232" s="70">
        <f t="shared" si="23"/>
        <v>19</v>
      </c>
    </row>
    <row r="233" spans="1:6" x14ac:dyDescent="0.25">
      <c r="A233" s="1" t="s">
        <v>131</v>
      </c>
      <c r="B233" s="79">
        <v>0.20634525885123126</v>
      </c>
      <c r="C233" s="79">
        <v>0.15312907967333222</v>
      </c>
      <c r="D233" s="79">
        <v>0.14775390307481204</v>
      </c>
      <c r="E233" s="79">
        <v>0.14159884675670165</v>
      </c>
      <c r="F233" s="70">
        <f t="shared" si="23"/>
        <v>33</v>
      </c>
    </row>
    <row r="234" spans="1:6" x14ac:dyDescent="0.25">
      <c r="A234" s="1" t="s">
        <v>132</v>
      </c>
      <c r="B234" s="79">
        <v>0.17421347648127758</v>
      </c>
      <c r="C234" s="79">
        <v>0.13252463853055632</v>
      </c>
      <c r="D234" s="79">
        <v>0.24284567279899197</v>
      </c>
      <c r="E234" s="79">
        <v>0.3840834027454747</v>
      </c>
      <c r="F234" s="70">
        <f t="shared" si="23"/>
        <v>6</v>
      </c>
    </row>
    <row r="235" spans="1:6" x14ac:dyDescent="0.25">
      <c r="A235" s="67" t="s">
        <v>133</v>
      </c>
      <c r="B235" s="79">
        <v>0.25061607355802856</v>
      </c>
      <c r="C235" s="79">
        <v>0.23916756655792976</v>
      </c>
      <c r="D235" s="79">
        <v>0.22690133315289834</v>
      </c>
      <c r="E235" s="79">
        <v>0.21415799735056879</v>
      </c>
      <c r="F235" s="80" t="e">
        <v>#N/A</v>
      </c>
    </row>
    <row r="237" spans="1:6" x14ac:dyDescent="0.25">
      <c r="E237" s="124">
        <f>MIN(E184:E234)</f>
        <v>2.4813954100268782E-2</v>
      </c>
    </row>
    <row r="238" spans="1:6" x14ac:dyDescent="0.25">
      <c r="E238" s="124">
        <f>MAX(E184:E234)</f>
        <v>0.65807012390026309</v>
      </c>
    </row>
    <row r="239" spans="1:6" x14ac:dyDescent="0.25">
      <c r="E239">
        <f>COUNTIF(E184:E234, "&gt;30%")</f>
        <v>11</v>
      </c>
    </row>
  </sheetData>
  <sortState xmlns:xlrd2="http://schemas.microsoft.com/office/spreadsheetml/2017/richdata2" ref="B246:B296">
    <sortCondition ref="B246"/>
  </sortState>
  <mergeCells count="22">
    <mergeCell ref="C5:C6"/>
    <mergeCell ref="C64:C65"/>
    <mergeCell ref="C123:C124"/>
    <mergeCell ref="C182:C183"/>
    <mergeCell ref="F182:F183"/>
    <mergeCell ref="D5:D6"/>
    <mergeCell ref="D64:D65"/>
    <mergeCell ref="D123:D124"/>
    <mergeCell ref="D182:D183"/>
    <mergeCell ref="E5:E6"/>
    <mergeCell ref="E123:E124"/>
    <mergeCell ref="E64:E65"/>
    <mergeCell ref="E182:E183"/>
    <mergeCell ref="B64:B65"/>
    <mergeCell ref="B123:B124"/>
    <mergeCell ref="B5:B6"/>
    <mergeCell ref="B182:B183"/>
    <mergeCell ref="A3:A4"/>
    <mergeCell ref="A5:A6"/>
    <mergeCell ref="A64:A65"/>
    <mergeCell ref="A123:A124"/>
    <mergeCell ref="A182:A183"/>
  </mergeCells>
  <phoneticPr fontId="31" type="noConversion"/>
  <pageMargins left="0.7" right="0.7" top="0.75" bottom="0.75" header="0.3" footer="0.3"/>
  <ignoredErrors>
    <ignoredError sqref="B5:D5 B123:D123 B182:D182 B64:D64" numberStoredAsText="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499984740745262"/>
  </sheetPr>
  <dimension ref="A1:K238"/>
  <sheetViews>
    <sheetView topLeftCell="A219" workbookViewId="0">
      <selection activeCell="E238" sqref="E237:E238"/>
    </sheetView>
  </sheetViews>
  <sheetFormatPr defaultColWidth="8.5703125" defaultRowHeight="15" x14ac:dyDescent="0.25"/>
  <cols>
    <col min="1" max="1" width="16.5703125" bestFit="1" customWidth="1"/>
    <col min="2" max="2" width="12.5703125" bestFit="1" customWidth="1"/>
    <col min="3" max="4" width="12.42578125" bestFit="1" customWidth="1"/>
    <col min="5" max="5" width="12.5703125" customWidth="1"/>
    <col min="10" max="10" width="8.42578125" bestFit="1" customWidth="1"/>
  </cols>
  <sheetData>
    <row r="1" spans="1:5" ht="22.7" customHeight="1" x14ac:dyDescent="0.25"/>
    <row r="2" spans="1:5" ht="27.95"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6">
        <f>B66+B125</f>
        <v>3517076</v>
      </c>
      <c r="C7" s="76">
        <f>C66+C125</f>
        <v>4165528</v>
      </c>
      <c r="D7" s="76">
        <f>D66+D125</f>
        <v>5348544</v>
      </c>
      <c r="E7" s="76">
        <f>E66+E125</f>
        <v>6318153</v>
      </c>
    </row>
    <row r="8" spans="1:5" x14ac:dyDescent="0.25">
      <c r="A8" s="1" t="s">
        <v>84</v>
      </c>
      <c r="B8" s="76">
        <f t="shared" ref="B8:B58" si="0">B67+B126</f>
        <v>10042337</v>
      </c>
      <c r="C8" s="76">
        <f>C67+C126</f>
        <v>6956595</v>
      </c>
      <c r="D8" s="76">
        <f t="shared" ref="D8:E58" si="1">D67+D126</f>
        <v>8410598</v>
      </c>
      <c r="E8" s="76">
        <f t="shared" si="1"/>
        <v>8774882</v>
      </c>
    </row>
    <row r="9" spans="1:5" x14ac:dyDescent="0.25">
      <c r="A9" s="1" t="s">
        <v>85</v>
      </c>
      <c r="B9" s="76">
        <f t="shared" si="0"/>
        <v>1541607</v>
      </c>
      <c r="C9" s="76">
        <f t="shared" ref="C9:C58" si="2">C68+C127</f>
        <v>1570672</v>
      </c>
      <c r="D9" s="76">
        <f t="shared" si="1"/>
        <v>1443369</v>
      </c>
      <c r="E9" s="76">
        <f t="shared" si="1"/>
        <v>377322</v>
      </c>
    </row>
    <row r="10" spans="1:5" x14ac:dyDescent="0.25">
      <c r="A10" s="1" t="s">
        <v>86</v>
      </c>
      <c r="B10" s="76">
        <f t="shared" si="0"/>
        <v>15905139</v>
      </c>
      <c r="C10" s="76">
        <f t="shared" si="2"/>
        <v>15459789</v>
      </c>
      <c r="D10" s="76">
        <f t="shared" si="1"/>
        <v>13910883</v>
      </c>
      <c r="E10" s="76">
        <f t="shared" si="1"/>
        <v>14673570</v>
      </c>
    </row>
    <row r="11" spans="1:5" x14ac:dyDescent="0.25">
      <c r="A11" s="1" t="s">
        <v>87</v>
      </c>
      <c r="B11" s="76">
        <f t="shared" si="0"/>
        <v>1062482956</v>
      </c>
      <c r="C11" s="76">
        <f t="shared" si="2"/>
        <v>1325725114</v>
      </c>
      <c r="D11" s="76">
        <f t="shared" si="1"/>
        <v>1620135300</v>
      </c>
      <c r="E11" s="76">
        <f t="shared" si="1"/>
        <v>1778602465</v>
      </c>
    </row>
    <row r="12" spans="1:5" x14ac:dyDescent="0.25">
      <c r="A12" s="1" t="s">
        <v>88</v>
      </c>
      <c r="B12" s="76">
        <f t="shared" si="0"/>
        <v>10735019</v>
      </c>
      <c r="C12" s="76">
        <f t="shared" si="2"/>
        <v>9085174</v>
      </c>
      <c r="D12" s="76">
        <f t="shared" si="1"/>
        <v>10686942</v>
      </c>
      <c r="E12" s="76">
        <f t="shared" si="1"/>
        <v>10675270</v>
      </c>
    </row>
    <row r="13" spans="1:5" x14ac:dyDescent="0.25">
      <c r="A13" s="1" t="s">
        <v>89</v>
      </c>
      <c r="B13" s="76">
        <f t="shared" si="0"/>
        <v>16374223</v>
      </c>
      <c r="C13" s="76">
        <f t="shared" si="2"/>
        <v>13953244</v>
      </c>
      <c r="D13" s="76">
        <f t="shared" si="1"/>
        <v>12036877</v>
      </c>
      <c r="E13" s="76">
        <f t="shared" si="1"/>
        <v>11731629</v>
      </c>
    </row>
    <row r="14" spans="1:5" x14ac:dyDescent="0.25">
      <c r="A14" s="1" t="s">
        <v>90</v>
      </c>
      <c r="B14" s="76">
        <f t="shared" si="0"/>
        <v>6025850</v>
      </c>
      <c r="C14" s="76">
        <f t="shared" si="2"/>
        <v>4950744</v>
      </c>
      <c r="D14" s="76">
        <f t="shared" si="1"/>
        <v>7063297</v>
      </c>
      <c r="E14" s="76">
        <f t="shared" si="1"/>
        <v>3790622</v>
      </c>
    </row>
    <row r="15" spans="1:5" x14ac:dyDescent="0.25">
      <c r="A15" s="1" t="s">
        <v>91</v>
      </c>
      <c r="B15" s="76">
        <f t="shared" si="0"/>
        <v>38161495</v>
      </c>
      <c r="C15" s="76">
        <f t="shared" si="2"/>
        <v>38149080</v>
      </c>
      <c r="D15" s="76">
        <f t="shared" si="1"/>
        <v>37991249</v>
      </c>
      <c r="E15" s="76">
        <f t="shared" si="1"/>
        <v>29872825</v>
      </c>
    </row>
    <row r="16" spans="1:5" x14ac:dyDescent="0.25">
      <c r="A16" s="1" t="s">
        <v>92</v>
      </c>
      <c r="B16" s="76">
        <f t="shared" si="0"/>
        <v>47357786</v>
      </c>
      <c r="C16" s="76">
        <f t="shared" si="2"/>
        <v>45918308</v>
      </c>
      <c r="D16" s="76">
        <f t="shared" si="1"/>
        <v>46314000</v>
      </c>
      <c r="E16" s="76">
        <f t="shared" si="1"/>
        <v>43769764</v>
      </c>
    </row>
    <row r="17" spans="1:5" x14ac:dyDescent="0.25">
      <c r="A17" s="1" t="s">
        <v>93</v>
      </c>
      <c r="B17" s="76">
        <f t="shared" si="0"/>
        <v>12487678</v>
      </c>
      <c r="C17" s="76">
        <f t="shared" si="2"/>
        <v>13910622</v>
      </c>
      <c r="D17" s="76">
        <f t="shared" si="1"/>
        <v>11264653</v>
      </c>
      <c r="E17" s="76">
        <f t="shared" si="1"/>
        <v>10626204</v>
      </c>
    </row>
    <row r="18" spans="1:5" x14ac:dyDescent="0.25">
      <c r="A18" s="1" t="s">
        <v>94</v>
      </c>
      <c r="B18" s="76">
        <f t="shared" si="0"/>
        <v>98199807</v>
      </c>
      <c r="C18" s="76">
        <f t="shared" si="2"/>
        <v>68408356</v>
      </c>
      <c r="D18" s="76">
        <f t="shared" si="1"/>
        <v>43435456</v>
      </c>
      <c r="E18" s="76">
        <f t="shared" si="1"/>
        <v>41180189</v>
      </c>
    </row>
    <row r="19" spans="1:5" x14ac:dyDescent="0.25">
      <c r="A19" s="1" t="s">
        <v>95</v>
      </c>
      <c r="B19" s="76">
        <f t="shared" si="0"/>
        <v>5129534</v>
      </c>
      <c r="C19" s="76">
        <f t="shared" si="2"/>
        <v>4412204</v>
      </c>
      <c r="D19" s="76">
        <f t="shared" si="1"/>
        <v>2549194</v>
      </c>
      <c r="E19" s="76">
        <f t="shared" si="1"/>
        <v>2758810</v>
      </c>
    </row>
    <row r="20" spans="1:5" x14ac:dyDescent="0.25">
      <c r="A20" s="1" t="s">
        <v>96</v>
      </c>
      <c r="B20" s="76">
        <f t="shared" si="0"/>
        <v>21025686</v>
      </c>
      <c r="C20" s="76">
        <f t="shared" si="2"/>
        <v>18178214</v>
      </c>
      <c r="D20" s="76">
        <f t="shared" si="1"/>
        <v>18685066</v>
      </c>
      <c r="E20" s="76">
        <f t="shared" si="1"/>
        <v>19252090</v>
      </c>
    </row>
    <row r="21" spans="1:5" x14ac:dyDescent="0.25">
      <c r="A21" s="1" t="s">
        <v>97</v>
      </c>
      <c r="B21" s="76">
        <f t="shared" si="0"/>
        <v>15036003</v>
      </c>
      <c r="C21" s="76">
        <f t="shared" si="2"/>
        <v>8487028</v>
      </c>
      <c r="D21" s="76">
        <f t="shared" si="1"/>
        <v>182299818</v>
      </c>
      <c r="E21" s="76">
        <f t="shared" si="1"/>
        <v>83762279</v>
      </c>
    </row>
    <row r="22" spans="1:5" x14ac:dyDescent="0.25">
      <c r="A22" s="1" t="s">
        <v>98</v>
      </c>
      <c r="B22" s="76">
        <f t="shared" si="0"/>
        <v>12976202</v>
      </c>
      <c r="C22" s="76">
        <f t="shared" si="2"/>
        <v>12401653</v>
      </c>
      <c r="D22" s="76">
        <f t="shared" si="1"/>
        <v>11799100</v>
      </c>
      <c r="E22" s="76">
        <f t="shared" si="1"/>
        <v>10484615</v>
      </c>
    </row>
    <row r="23" spans="1:5" x14ac:dyDescent="0.25">
      <c r="A23" s="1" t="s">
        <v>99</v>
      </c>
      <c r="B23" s="76">
        <f t="shared" si="0"/>
        <v>3358067</v>
      </c>
      <c r="C23" s="76">
        <f t="shared" si="2"/>
        <v>2143327</v>
      </c>
      <c r="D23" s="76">
        <f t="shared" si="1"/>
        <v>1593710</v>
      </c>
      <c r="E23" s="76">
        <f t="shared" si="1"/>
        <v>1020628</v>
      </c>
    </row>
    <row r="24" spans="1:5" x14ac:dyDescent="0.25">
      <c r="A24" s="1" t="s">
        <v>100</v>
      </c>
      <c r="B24" s="76">
        <f t="shared" si="0"/>
        <v>32696568</v>
      </c>
      <c r="C24" s="76">
        <f t="shared" si="2"/>
        <v>30805301</v>
      </c>
      <c r="D24" s="76">
        <f t="shared" si="1"/>
        <v>29379837</v>
      </c>
      <c r="E24" s="76">
        <f t="shared" si="1"/>
        <v>29025759</v>
      </c>
    </row>
    <row r="25" spans="1:5" x14ac:dyDescent="0.25">
      <c r="A25" s="1" t="s">
        <v>101</v>
      </c>
      <c r="B25" s="76">
        <f t="shared" si="0"/>
        <v>28557881</v>
      </c>
      <c r="C25" s="76">
        <f t="shared" si="2"/>
        <v>32730485</v>
      </c>
      <c r="D25" s="76">
        <f t="shared" si="1"/>
        <v>26153437</v>
      </c>
      <c r="E25" s="76">
        <f t="shared" si="1"/>
        <v>33016491</v>
      </c>
    </row>
    <row r="26" spans="1:5" x14ac:dyDescent="0.25">
      <c r="A26" s="1" t="s">
        <v>102</v>
      </c>
      <c r="B26" s="76">
        <f t="shared" si="0"/>
        <v>3091053</v>
      </c>
      <c r="C26" s="76">
        <f t="shared" si="2"/>
        <v>1570838</v>
      </c>
      <c r="D26" s="76">
        <f t="shared" si="1"/>
        <v>310462</v>
      </c>
      <c r="E26" s="76">
        <f t="shared" si="1"/>
        <v>12456785</v>
      </c>
    </row>
    <row r="27" spans="1:5" x14ac:dyDescent="0.25">
      <c r="A27" s="1" t="s">
        <v>103</v>
      </c>
      <c r="B27" s="76">
        <f t="shared" si="0"/>
        <v>33560084</v>
      </c>
      <c r="C27" s="76">
        <f t="shared" si="2"/>
        <v>30833234</v>
      </c>
      <c r="D27" s="76">
        <f t="shared" si="1"/>
        <v>31449660</v>
      </c>
      <c r="E27" s="76">
        <f t="shared" si="1"/>
        <v>28246891</v>
      </c>
    </row>
    <row r="28" spans="1:5" x14ac:dyDescent="0.25">
      <c r="A28" s="1" t="s">
        <v>104</v>
      </c>
      <c r="B28" s="76">
        <f t="shared" si="0"/>
        <v>176099394</v>
      </c>
      <c r="C28" s="76">
        <f t="shared" si="2"/>
        <v>169264636</v>
      </c>
      <c r="D28" s="76">
        <f t="shared" si="1"/>
        <v>174674042</v>
      </c>
      <c r="E28" s="76">
        <f t="shared" si="1"/>
        <v>168495532</v>
      </c>
    </row>
    <row r="29" spans="1:5" x14ac:dyDescent="0.25">
      <c r="A29" s="1" t="s">
        <v>105</v>
      </c>
      <c r="B29" s="76">
        <f t="shared" si="0"/>
        <v>4650958</v>
      </c>
      <c r="C29" s="76">
        <f t="shared" si="2"/>
        <v>3934441</v>
      </c>
      <c r="D29" s="76">
        <f t="shared" si="1"/>
        <v>5417194</v>
      </c>
      <c r="E29" s="76">
        <f t="shared" si="1"/>
        <v>4867851</v>
      </c>
    </row>
    <row r="30" spans="1:5" x14ac:dyDescent="0.25">
      <c r="A30" s="1" t="s">
        <v>106</v>
      </c>
      <c r="B30" s="76">
        <f t="shared" si="0"/>
        <v>56427870</v>
      </c>
      <c r="C30" s="76">
        <f t="shared" si="2"/>
        <v>50921016</v>
      </c>
      <c r="D30" s="76">
        <f t="shared" si="1"/>
        <v>57750928</v>
      </c>
      <c r="E30" s="76">
        <f t="shared" si="1"/>
        <v>61433652</v>
      </c>
    </row>
    <row r="31" spans="1:5" x14ac:dyDescent="0.25">
      <c r="A31" s="1" t="s">
        <v>107</v>
      </c>
      <c r="B31" s="76">
        <f t="shared" si="0"/>
        <v>16580837</v>
      </c>
      <c r="C31" s="76">
        <f t="shared" si="2"/>
        <v>20110028</v>
      </c>
      <c r="D31" s="76">
        <f t="shared" si="1"/>
        <v>33655111</v>
      </c>
      <c r="E31" s="76">
        <f t="shared" si="1"/>
        <v>28282094</v>
      </c>
    </row>
    <row r="32" spans="1:5" x14ac:dyDescent="0.25">
      <c r="A32" s="1" t="s">
        <v>108</v>
      </c>
      <c r="B32" s="76">
        <f t="shared" si="0"/>
        <v>26794914</v>
      </c>
      <c r="C32" s="76">
        <f t="shared" si="2"/>
        <v>27677024</v>
      </c>
      <c r="D32" s="76">
        <f t="shared" si="1"/>
        <v>19813192</v>
      </c>
      <c r="E32" s="76">
        <f t="shared" si="1"/>
        <v>77253265</v>
      </c>
    </row>
    <row r="33" spans="1:5" x14ac:dyDescent="0.25">
      <c r="A33" s="1" t="s">
        <v>109</v>
      </c>
      <c r="B33" s="76">
        <f t="shared" si="0"/>
        <v>12235554</v>
      </c>
      <c r="C33" s="76">
        <f t="shared" si="2"/>
        <v>11736590</v>
      </c>
      <c r="D33" s="76">
        <f t="shared" si="1"/>
        <v>6282079</v>
      </c>
      <c r="E33" s="76">
        <f t="shared" si="1"/>
        <v>3931111</v>
      </c>
    </row>
    <row r="34" spans="1:5" x14ac:dyDescent="0.25">
      <c r="A34" s="1" t="s">
        <v>110</v>
      </c>
      <c r="B34" s="76">
        <f t="shared" si="0"/>
        <v>15141864</v>
      </c>
      <c r="C34" s="76">
        <f t="shared" si="2"/>
        <v>14551927</v>
      </c>
      <c r="D34" s="76">
        <f t="shared" si="1"/>
        <v>13749085</v>
      </c>
      <c r="E34" s="76">
        <f t="shared" si="1"/>
        <v>11926065</v>
      </c>
    </row>
    <row r="35" spans="1:5" x14ac:dyDescent="0.25">
      <c r="A35" s="1" t="s">
        <v>111</v>
      </c>
      <c r="B35" s="76">
        <f t="shared" si="0"/>
        <v>1124668</v>
      </c>
      <c r="C35" s="76">
        <f t="shared" si="2"/>
        <v>54335</v>
      </c>
      <c r="D35" s="76">
        <f t="shared" si="1"/>
        <v>1362234</v>
      </c>
      <c r="E35" s="76">
        <f t="shared" si="1"/>
        <v>1489068</v>
      </c>
    </row>
    <row r="36" spans="1:5" x14ac:dyDescent="0.25">
      <c r="A36" s="1" t="s">
        <v>112</v>
      </c>
      <c r="B36" s="76">
        <f t="shared" si="0"/>
        <v>6754942</v>
      </c>
      <c r="C36" s="76">
        <f t="shared" si="2"/>
        <v>5022305</v>
      </c>
      <c r="D36" s="76">
        <f t="shared" si="1"/>
        <v>5402863</v>
      </c>
      <c r="E36" s="76">
        <f t="shared" si="1"/>
        <v>7688712</v>
      </c>
    </row>
    <row r="37" spans="1:5" x14ac:dyDescent="0.25">
      <c r="A37" s="1" t="s">
        <v>113</v>
      </c>
      <c r="B37" s="76">
        <f t="shared" si="0"/>
        <v>85037944</v>
      </c>
      <c r="C37" s="76">
        <f t="shared" si="2"/>
        <v>79949961</v>
      </c>
      <c r="D37" s="76">
        <f t="shared" si="1"/>
        <v>77141755</v>
      </c>
      <c r="E37" s="76">
        <f t="shared" si="1"/>
        <v>80723672</v>
      </c>
    </row>
    <row r="38" spans="1:5" x14ac:dyDescent="0.25">
      <c r="A38" s="1" t="s">
        <v>114</v>
      </c>
      <c r="B38" s="76">
        <f t="shared" si="0"/>
        <v>11030573</v>
      </c>
      <c r="C38" s="76">
        <f t="shared" si="2"/>
        <v>14067016</v>
      </c>
      <c r="D38" s="76">
        <f t="shared" si="1"/>
        <v>18258626</v>
      </c>
      <c r="E38" s="76">
        <f t="shared" si="1"/>
        <v>18901555</v>
      </c>
    </row>
    <row r="39" spans="1:5" x14ac:dyDescent="0.25">
      <c r="A39" s="1" t="s">
        <v>115</v>
      </c>
      <c r="B39" s="76">
        <f t="shared" si="0"/>
        <v>158662717</v>
      </c>
      <c r="C39" s="76">
        <f t="shared" si="2"/>
        <v>124770836</v>
      </c>
      <c r="D39" s="76">
        <f t="shared" si="1"/>
        <v>147068005</v>
      </c>
      <c r="E39" s="76">
        <f t="shared" si="1"/>
        <v>131513153</v>
      </c>
    </row>
    <row r="40" spans="1:5" x14ac:dyDescent="0.25">
      <c r="A40" s="1" t="s">
        <v>116</v>
      </c>
      <c r="B40" s="76">
        <f t="shared" si="0"/>
        <v>8711374</v>
      </c>
      <c r="C40" s="76">
        <f t="shared" si="2"/>
        <v>6022515</v>
      </c>
      <c r="D40" s="76">
        <f t="shared" si="1"/>
        <v>4784508</v>
      </c>
      <c r="E40" s="76">
        <f t="shared" si="1"/>
        <v>5436777</v>
      </c>
    </row>
    <row r="41" spans="1:5" x14ac:dyDescent="0.25">
      <c r="A41" s="1" t="s">
        <v>117</v>
      </c>
      <c r="B41" s="76">
        <f t="shared" si="0"/>
        <v>3362689</v>
      </c>
      <c r="C41" s="76">
        <f t="shared" si="2"/>
        <v>3573727</v>
      </c>
      <c r="D41" s="76">
        <f t="shared" si="1"/>
        <v>4070083</v>
      </c>
      <c r="E41" s="76">
        <f t="shared" si="1"/>
        <v>3892865</v>
      </c>
    </row>
    <row r="42" spans="1:5" x14ac:dyDescent="0.25">
      <c r="A42" s="1" t="s">
        <v>118</v>
      </c>
      <c r="B42" s="76">
        <f t="shared" si="0"/>
        <v>69987674</v>
      </c>
      <c r="C42" s="76">
        <f t="shared" si="2"/>
        <v>82191816</v>
      </c>
      <c r="D42" s="76">
        <f t="shared" si="1"/>
        <v>87007936</v>
      </c>
      <c r="E42" s="76">
        <f t="shared" si="1"/>
        <v>90063566</v>
      </c>
    </row>
    <row r="43" spans="1:5" x14ac:dyDescent="0.25">
      <c r="A43" s="1" t="s">
        <v>119</v>
      </c>
      <c r="B43" s="76">
        <f t="shared" si="0"/>
        <v>12011056</v>
      </c>
      <c r="C43" s="76">
        <f t="shared" si="2"/>
        <v>11368508</v>
      </c>
      <c r="D43" s="76">
        <f t="shared" si="1"/>
        <v>10775516</v>
      </c>
      <c r="E43" s="76">
        <f t="shared" si="1"/>
        <v>9353853</v>
      </c>
    </row>
    <row r="44" spans="1:5" x14ac:dyDescent="0.25">
      <c r="A44" s="1" t="s">
        <v>120</v>
      </c>
      <c r="B44" s="76">
        <f t="shared" si="0"/>
        <v>20251361</v>
      </c>
      <c r="C44" s="76">
        <f t="shared" si="2"/>
        <v>19370452</v>
      </c>
      <c r="D44" s="76">
        <f t="shared" si="1"/>
        <v>16558457</v>
      </c>
      <c r="E44" s="76">
        <f t="shared" si="1"/>
        <v>16521066</v>
      </c>
    </row>
    <row r="45" spans="1:5" x14ac:dyDescent="0.25">
      <c r="A45" s="1" t="s">
        <v>121</v>
      </c>
      <c r="B45" s="76">
        <f t="shared" si="0"/>
        <v>105436822</v>
      </c>
      <c r="C45" s="76">
        <f t="shared" si="2"/>
        <v>96948794</v>
      </c>
      <c r="D45" s="76">
        <f t="shared" si="1"/>
        <v>98385280</v>
      </c>
      <c r="E45" s="76">
        <f t="shared" si="1"/>
        <v>102954900</v>
      </c>
    </row>
    <row r="46" spans="1:5" x14ac:dyDescent="0.25">
      <c r="A46" s="1" t="s">
        <v>122</v>
      </c>
      <c r="B46" s="76">
        <f t="shared" si="0"/>
        <v>9673908</v>
      </c>
      <c r="C46" s="76">
        <f t="shared" si="2"/>
        <v>10942858</v>
      </c>
      <c r="D46" s="76">
        <f t="shared" si="1"/>
        <v>10868966</v>
      </c>
      <c r="E46" s="76">
        <f t="shared" si="1"/>
        <v>9874195</v>
      </c>
    </row>
    <row r="47" spans="1:5" x14ac:dyDescent="0.25">
      <c r="A47" s="1" t="s">
        <v>123</v>
      </c>
      <c r="B47" s="76">
        <f t="shared" si="0"/>
        <v>18088836</v>
      </c>
      <c r="C47" s="76">
        <f t="shared" si="2"/>
        <v>19920368</v>
      </c>
      <c r="D47" s="76">
        <f t="shared" si="1"/>
        <v>14781529</v>
      </c>
      <c r="E47" s="76">
        <f t="shared" si="1"/>
        <v>33401475</v>
      </c>
    </row>
    <row r="48" spans="1:5" x14ac:dyDescent="0.25">
      <c r="A48" s="1" t="s">
        <v>124</v>
      </c>
      <c r="B48" s="76">
        <f t="shared" si="0"/>
        <v>3988034</v>
      </c>
      <c r="C48" s="76">
        <f t="shared" si="2"/>
        <v>3918114</v>
      </c>
      <c r="D48" s="76">
        <f t="shared" si="1"/>
        <v>3866388</v>
      </c>
      <c r="E48" s="76">
        <f t="shared" si="1"/>
        <v>3516756</v>
      </c>
    </row>
    <row r="49" spans="1:5" x14ac:dyDescent="0.25">
      <c r="A49" s="1" t="s">
        <v>63</v>
      </c>
      <c r="B49" s="76">
        <f t="shared" si="0"/>
        <v>32784889</v>
      </c>
      <c r="C49" s="76">
        <f t="shared" si="2"/>
        <v>20849267</v>
      </c>
      <c r="D49" s="76">
        <f t="shared" si="1"/>
        <v>17335633</v>
      </c>
      <c r="E49" s="76">
        <f t="shared" si="1"/>
        <v>7592026</v>
      </c>
    </row>
    <row r="50" spans="1:5" x14ac:dyDescent="0.25">
      <c r="A50" s="1" t="s">
        <v>125</v>
      </c>
      <c r="B50" s="76">
        <f t="shared" si="0"/>
        <v>74133218</v>
      </c>
      <c r="C50" s="76">
        <f t="shared" si="2"/>
        <v>85078490</v>
      </c>
      <c r="D50" s="76">
        <f t="shared" si="1"/>
        <v>82283531</v>
      </c>
      <c r="E50" s="76">
        <f t="shared" si="1"/>
        <v>84856431</v>
      </c>
    </row>
    <row r="51" spans="1:5" x14ac:dyDescent="0.25">
      <c r="A51" s="1" t="s">
        <v>126</v>
      </c>
      <c r="B51" s="76">
        <f t="shared" si="0"/>
        <v>29870699</v>
      </c>
      <c r="C51" s="76">
        <f t="shared" si="2"/>
        <v>33364207</v>
      </c>
      <c r="D51" s="76">
        <f t="shared" si="1"/>
        <v>26555412</v>
      </c>
      <c r="E51" s="76">
        <f t="shared" si="1"/>
        <v>22688834</v>
      </c>
    </row>
    <row r="52" spans="1:5" x14ac:dyDescent="0.25">
      <c r="A52" s="1" t="s">
        <v>127</v>
      </c>
      <c r="B52" s="76">
        <f t="shared" si="0"/>
        <v>152406</v>
      </c>
      <c r="C52" s="76">
        <f t="shared" si="2"/>
        <v>659140</v>
      </c>
      <c r="D52" s="76">
        <f t="shared" si="1"/>
        <v>2695859</v>
      </c>
      <c r="E52" s="76">
        <f t="shared" si="1"/>
        <v>1988690</v>
      </c>
    </row>
    <row r="53" spans="1:5" x14ac:dyDescent="0.25">
      <c r="A53" s="1" t="s">
        <v>128</v>
      </c>
      <c r="B53" s="76">
        <f t="shared" si="0"/>
        <v>49705462</v>
      </c>
      <c r="C53" s="76">
        <f t="shared" si="2"/>
        <v>44741612</v>
      </c>
      <c r="D53" s="76">
        <f t="shared" si="1"/>
        <v>38944058</v>
      </c>
      <c r="E53" s="76">
        <f t="shared" si="1"/>
        <v>39856041</v>
      </c>
    </row>
    <row r="54" spans="1:5" x14ac:dyDescent="0.25">
      <c r="A54" s="1" t="s">
        <v>129</v>
      </c>
      <c r="B54" s="76">
        <f t="shared" si="0"/>
        <v>160896612</v>
      </c>
      <c r="C54" s="76">
        <f t="shared" si="2"/>
        <v>145606287</v>
      </c>
      <c r="D54" s="76">
        <f t="shared" si="1"/>
        <v>145003852</v>
      </c>
      <c r="E54" s="76">
        <f t="shared" si="1"/>
        <v>101516667</v>
      </c>
    </row>
    <row r="55" spans="1:5" x14ac:dyDescent="0.25">
      <c r="A55" s="1" t="s">
        <v>130</v>
      </c>
      <c r="B55" s="76">
        <f t="shared" si="0"/>
        <v>682923</v>
      </c>
      <c r="C55" s="76">
        <f t="shared" si="2"/>
        <v>422435</v>
      </c>
      <c r="D55" s="76">
        <f t="shared" si="1"/>
        <v>461461</v>
      </c>
      <c r="E55" s="76">
        <f t="shared" si="1"/>
        <v>473496</v>
      </c>
    </row>
    <row r="56" spans="1:5" x14ac:dyDescent="0.25">
      <c r="A56" s="1" t="s">
        <v>131</v>
      </c>
      <c r="B56" s="76">
        <f t="shared" si="0"/>
        <v>37296026</v>
      </c>
      <c r="C56" s="76">
        <f t="shared" si="2"/>
        <v>34526873</v>
      </c>
      <c r="D56" s="76">
        <f t="shared" si="1"/>
        <v>27486451</v>
      </c>
      <c r="E56" s="76">
        <f t="shared" si="1"/>
        <v>26142280</v>
      </c>
    </row>
    <row r="57" spans="1:5" x14ac:dyDescent="0.25">
      <c r="A57" s="1" t="s">
        <v>132</v>
      </c>
      <c r="B57" s="76">
        <f t="shared" si="0"/>
        <v>546577</v>
      </c>
      <c r="C57" s="76">
        <f t="shared" si="2"/>
        <v>4022764</v>
      </c>
      <c r="D57" s="76">
        <f t="shared" si="1"/>
        <v>3507597</v>
      </c>
      <c r="E57" s="76">
        <f t="shared" si="1"/>
        <v>3033144</v>
      </c>
    </row>
    <row r="58" spans="1:5" x14ac:dyDescent="0.25">
      <c r="A58" s="67" t="s">
        <v>133</v>
      </c>
      <c r="B58" s="76">
        <f t="shared" si="0"/>
        <v>2686384852</v>
      </c>
      <c r="C58" s="76">
        <f t="shared" si="2"/>
        <v>2835403852</v>
      </c>
      <c r="D58" s="76">
        <f t="shared" si="1"/>
        <v>3278209083</v>
      </c>
      <c r="E58" s="76">
        <f t="shared" si="1"/>
        <v>3340086035</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2366867</v>
      </c>
      <c r="C66" s="74">
        <v>2811764</v>
      </c>
      <c r="D66" s="74">
        <v>4956376</v>
      </c>
      <c r="E66" s="74">
        <v>6277205</v>
      </c>
    </row>
    <row r="67" spans="1:5" x14ac:dyDescent="0.25">
      <c r="A67" s="1" t="s">
        <v>84</v>
      </c>
      <c r="B67" s="2">
        <v>9949196</v>
      </c>
      <c r="C67" s="74">
        <v>6956595</v>
      </c>
      <c r="D67" s="74">
        <v>8396616</v>
      </c>
      <c r="E67" s="74">
        <v>8741534</v>
      </c>
    </row>
    <row r="68" spans="1:5" x14ac:dyDescent="0.25">
      <c r="A68" s="1" t="s">
        <v>85</v>
      </c>
      <c r="B68" s="2">
        <v>406761</v>
      </c>
      <c r="C68" s="74">
        <v>475817</v>
      </c>
      <c r="D68" s="74">
        <v>332469</v>
      </c>
      <c r="E68" s="74">
        <v>377322</v>
      </c>
    </row>
    <row r="69" spans="1:5" x14ac:dyDescent="0.25">
      <c r="A69" s="1" t="s">
        <v>86</v>
      </c>
      <c r="B69" s="2">
        <v>15905139</v>
      </c>
      <c r="C69" s="74">
        <v>15459789</v>
      </c>
      <c r="D69" s="74">
        <v>13910883</v>
      </c>
      <c r="E69" s="74">
        <v>14615698</v>
      </c>
    </row>
    <row r="70" spans="1:5" x14ac:dyDescent="0.25">
      <c r="A70" s="1" t="s">
        <v>87</v>
      </c>
      <c r="B70" s="2">
        <v>1014168682</v>
      </c>
      <c r="C70" s="74">
        <v>1275741353</v>
      </c>
      <c r="D70" s="74">
        <v>1555932992</v>
      </c>
      <c r="E70" s="74">
        <v>1723510960</v>
      </c>
    </row>
    <row r="71" spans="1:5" x14ac:dyDescent="0.25">
      <c r="A71" s="1" t="s">
        <v>88</v>
      </c>
      <c r="B71" s="2">
        <v>8788383</v>
      </c>
      <c r="C71" s="74">
        <v>8346418</v>
      </c>
      <c r="D71" s="74">
        <v>9721438</v>
      </c>
      <c r="E71" s="74">
        <v>10111361</v>
      </c>
    </row>
    <row r="72" spans="1:5" x14ac:dyDescent="0.25">
      <c r="A72" s="1" t="s">
        <v>89</v>
      </c>
      <c r="B72" s="2">
        <v>0</v>
      </c>
      <c r="C72" s="74">
        <v>0</v>
      </c>
      <c r="D72" s="74">
        <v>0</v>
      </c>
      <c r="E72" s="74">
        <v>0</v>
      </c>
    </row>
    <row r="73" spans="1:5" x14ac:dyDescent="0.25">
      <c r="A73" s="1" t="s">
        <v>90</v>
      </c>
      <c r="B73" s="2">
        <v>3864351</v>
      </c>
      <c r="C73" s="74">
        <v>3991744</v>
      </c>
      <c r="D73" s="74">
        <v>6104297</v>
      </c>
      <c r="E73" s="74">
        <v>2831622</v>
      </c>
    </row>
    <row r="74" spans="1:5" x14ac:dyDescent="0.25">
      <c r="A74" s="1" t="s">
        <v>91</v>
      </c>
      <c r="B74" s="2">
        <v>5926389</v>
      </c>
      <c r="C74" s="74">
        <v>15059947</v>
      </c>
      <c r="D74" s="74">
        <v>17745072</v>
      </c>
      <c r="E74" s="74">
        <v>10452775</v>
      </c>
    </row>
    <row r="75" spans="1:5" x14ac:dyDescent="0.25">
      <c r="A75" s="1" t="s">
        <v>92</v>
      </c>
      <c r="B75" s="2">
        <v>47357786</v>
      </c>
      <c r="C75" s="74">
        <v>45918308</v>
      </c>
      <c r="D75" s="74">
        <v>46314000</v>
      </c>
      <c r="E75" s="74">
        <v>43769764</v>
      </c>
    </row>
    <row r="76" spans="1:5" x14ac:dyDescent="0.25">
      <c r="A76" s="1" t="s">
        <v>93</v>
      </c>
      <c r="B76" s="2">
        <v>10310682</v>
      </c>
      <c r="C76" s="74">
        <v>11922536</v>
      </c>
      <c r="D76" s="74">
        <v>11264653</v>
      </c>
      <c r="E76" s="74">
        <v>10626204</v>
      </c>
    </row>
    <row r="77" spans="1:5" x14ac:dyDescent="0.25">
      <c r="A77" s="1" t="s">
        <v>94</v>
      </c>
      <c r="B77" s="2">
        <v>680040</v>
      </c>
      <c r="C77" s="74">
        <v>1055939</v>
      </c>
      <c r="D77" s="74">
        <v>1273616</v>
      </c>
      <c r="E77" s="74">
        <v>618174</v>
      </c>
    </row>
    <row r="78" spans="1:5" x14ac:dyDescent="0.25">
      <c r="A78" s="1" t="s">
        <v>95</v>
      </c>
      <c r="B78" s="2">
        <v>1006268</v>
      </c>
      <c r="C78" s="74">
        <v>1098654</v>
      </c>
      <c r="D78" s="74">
        <v>357180</v>
      </c>
      <c r="E78" s="74">
        <v>1339038</v>
      </c>
    </row>
    <row r="79" spans="1:5" x14ac:dyDescent="0.25">
      <c r="A79" s="1" t="s">
        <v>96</v>
      </c>
      <c r="B79" s="2">
        <v>20901724</v>
      </c>
      <c r="C79" s="74">
        <v>18054722</v>
      </c>
      <c r="D79" s="74">
        <v>18574979</v>
      </c>
      <c r="E79" s="74">
        <v>19050392</v>
      </c>
    </row>
    <row r="80" spans="1:5" x14ac:dyDescent="0.25">
      <c r="A80" s="1" t="s">
        <v>97</v>
      </c>
      <c r="B80" s="2">
        <v>12482866</v>
      </c>
      <c r="C80" s="74">
        <v>8007795</v>
      </c>
      <c r="D80" s="74">
        <v>182299818</v>
      </c>
      <c r="E80" s="74">
        <v>83762279</v>
      </c>
    </row>
    <row r="81" spans="1:5" x14ac:dyDescent="0.25">
      <c r="A81" s="1" t="s">
        <v>98</v>
      </c>
      <c r="B81" s="2">
        <v>7793286</v>
      </c>
      <c r="C81" s="74">
        <v>5655337</v>
      </c>
      <c r="D81" s="74">
        <v>2893397</v>
      </c>
      <c r="E81" s="74">
        <v>3723178</v>
      </c>
    </row>
    <row r="82" spans="1:5" x14ac:dyDescent="0.25">
      <c r="A82" s="1" t="s">
        <v>99</v>
      </c>
      <c r="B82" s="2">
        <v>3358067</v>
      </c>
      <c r="C82" s="74">
        <v>2143327</v>
      </c>
      <c r="D82" s="74">
        <v>1593710</v>
      </c>
      <c r="E82" s="74">
        <v>1020628</v>
      </c>
    </row>
    <row r="83" spans="1:5" x14ac:dyDescent="0.25">
      <c r="A83" s="1" t="s">
        <v>100</v>
      </c>
      <c r="B83" s="2">
        <v>29070739</v>
      </c>
      <c r="C83" s="74">
        <v>27679242</v>
      </c>
      <c r="D83" s="74">
        <v>20339420</v>
      </c>
      <c r="E83" s="74">
        <v>18496816</v>
      </c>
    </row>
    <row r="84" spans="1:5" x14ac:dyDescent="0.25">
      <c r="A84" s="1" t="s">
        <v>101</v>
      </c>
      <c r="B84" s="2">
        <v>2814331</v>
      </c>
      <c r="C84" s="74">
        <v>2575616</v>
      </c>
      <c r="D84" s="74">
        <v>3511324</v>
      </c>
      <c r="E84" s="74">
        <v>2395326</v>
      </c>
    </row>
    <row r="85" spans="1:5" x14ac:dyDescent="0.25">
      <c r="A85" s="1" t="s">
        <v>102</v>
      </c>
      <c r="B85" s="2">
        <v>2517665</v>
      </c>
      <c r="C85" s="74">
        <v>1110253</v>
      </c>
      <c r="D85" s="74">
        <v>194853</v>
      </c>
      <c r="E85" s="74">
        <v>11780240</v>
      </c>
    </row>
    <row r="86" spans="1:5" x14ac:dyDescent="0.25">
      <c r="A86" s="1" t="s">
        <v>103</v>
      </c>
      <c r="B86" s="2">
        <v>32919537</v>
      </c>
      <c r="C86" s="74">
        <v>30714255</v>
      </c>
      <c r="D86" s="74">
        <v>30978449</v>
      </c>
      <c r="E86" s="74">
        <v>27953058</v>
      </c>
    </row>
    <row r="87" spans="1:5" x14ac:dyDescent="0.25">
      <c r="A87" s="1" t="s">
        <v>104</v>
      </c>
      <c r="B87" s="2">
        <v>166316353</v>
      </c>
      <c r="C87" s="74">
        <v>155747400</v>
      </c>
      <c r="D87" s="74">
        <v>163101940</v>
      </c>
      <c r="E87" s="74">
        <v>156435753</v>
      </c>
    </row>
    <row r="88" spans="1:5" x14ac:dyDescent="0.25">
      <c r="A88" s="1" t="s">
        <v>105</v>
      </c>
      <c r="B88" s="2">
        <v>4143779</v>
      </c>
      <c r="C88" s="74">
        <v>3306280</v>
      </c>
      <c r="D88" s="74">
        <v>4565557</v>
      </c>
      <c r="E88" s="74">
        <v>4662607</v>
      </c>
    </row>
    <row r="89" spans="1:5" x14ac:dyDescent="0.25">
      <c r="A89" s="1" t="s">
        <v>106</v>
      </c>
      <c r="B89" s="2">
        <v>54543717</v>
      </c>
      <c r="C89" s="74">
        <v>48838183</v>
      </c>
      <c r="D89" s="74">
        <v>55556136</v>
      </c>
      <c r="E89" s="74">
        <v>54552975</v>
      </c>
    </row>
    <row r="90" spans="1:5" x14ac:dyDescent="0.25">
      <c r="A90" s="1" t="s">
        <v>107</v>
      </c>
      <c r="B90" s="2">
        <v>2297190</v>
      </c>
      <c r="C90" s="74">
        <v>5123249</v>
      </c>
      <c r="D90" s="74">
        <v>14338361</v>
      </c>
      <c r="E90" s="74">
        <v>9788931</v>
      </c>
    </row>
    <row r="91" spans="1:5" ht="14.45" customHeight="1" x14ac:dyDescent="0.25">
      <c r="A91" s="1" t="s">
        <v>108</v>
      </c>
      <c r="B91" s="2">
        <v>8162038</v>
      </c>
      <c r="C91" s="74">
        <v>15500537</v>
      </c>
      <c r="D91" s="74">
        <v>5905792</v>
      </c>
      <c r="E91" s="74">
        <v>55483218</v>
      </c>
    </row>
    <row r="92" spans="1:5" x14ac:dyDescent="0.25">
      <c r="A92" s="1" t="s">
        <v>109</v>
      </c>
      <c r="B92" s="2">
        <v>2635830</v>
      </c>
      <c r="C92" s="74">
        <v>2753447</v>
      </c>
      <c r="D92" s="74">
        <v>2574998</v>
      </c>
      <c r="E92" s="74">
        <v>411558</v>
      </c>
    </row>
    <row r="93" spans="1:5" x14ac:dyDescent="0.25">
      <c r="A93" s="1" t="s">
        <v>110</v>
      </c>
      <c r="B93" s="2">
        <v>13661993</v>
      </c>
      <c r="C93" s="74">
        <v>13534623</v>
      </c>
      <c r="D93" s="74">
        <v>11028587</v>
      </c>
      <c r="E93" s="74">
        <v>9232183</v>
      </c>
    </row>
    <row r="94" spans="1:5" x14ac:dyDescent="0.25">
      <c r="A94" s="1" t="s">
        <v>111</v>
      </c>
      <c r="B94" s="2">
        <v>61235</v>
      </c>
      <c r="C94" s="74">
        <v>54335</v>
      </c>
      <c r="D94" s="74">
        <v>19090</v>
      </c>
      <c r="E94" s="74">
        <v>9600</v>
      </c>
    </row>
    <row r="95" spans="1:5" x14ac:dyDescent="0.25">
      <c r="A95" s="1" t="s">
        <v>112</v>
      </c>
      <c r="B95" s="2">
        <v>3761947</v>
      </c>
      <c r="C95" s="74">
        <v>1674871</v>
      </c>
      <c r="D95" s="74">
        <v>758790</v>
      </c>
      <c r="E95" s="74">
        <v>4764821</v>
      </c>
    </row>
    <row r="96" spans="1:5" x14ac:dyDescent="0.25">
      <c r="A96" s="1" t="s">
        <v>113</v>
      </c>
      <c r="B96" s="2">
        <v>51141368</v>
      </c>
      <c r="C96" s="74">
        <v>45105271</v>
      </c>
      <c r="D96" s="74">
        <v>41955318</v>
      </c>
      <c r="E96" s="74">
        <v>45465616</v>
      </c>
    </row>
    <row r="97" spans="1:5" x14ac:dyDescent="0.25">
      <c r="A97" s="1" t="s">
        <v>114</v>
      </c>
      <c r="B97" s="2">
        <v>11030573</v>
      </c>
      <c r="C97" s="74">
        <v>13313464</v>
      </c>
      <c r="D97" s="74">
        <v>17640130</v>
      </c>
      <c r="E97" s="74">
        <v>18307768</v>
      </c>
    </row>
    <row r="98" spans="1:5" x14ac:dyDescent="0.25">
      <c r="A98" s="1" t="s">
        <v>115</v>
      </c>
      <c r="B98" s="2">
        <v>138868643</v>
      </c>
      <c r="C98" s="74">
        <v>121396338</v>
      </c>
      <c r="D98" s="74">
        <v>131817588</v>
      </c>
      <c r="E98" s="74">
        <v>127622444</v>
      </c>
    </row>
    <row r="99" spans="1:5" x14ac:dyDescent="0.25">
      <c r="A99" s="1" t="s">
        <v>116</v>
      </c>
      <c r="B99" s="2">
        <v>2657000</v>
      </c>
      <c r="C99" s="74">
        <v>894594</v>
      </c>
      <c r="D99" s="74">
        <v>1679944</v>
      </c>
      <c r="E99" s="74">
        <v>1960627</v>
      </c>
    </row>
    <row r="100" spans="1:5" x14ac:dyDescent="0.25">
      <c r="A100" s="1" t="s">
        <v>117</v>
      </c>
      <c r="B100" s="2">
        <v>638392</v>
      </c>
      <c r="C100" s="74">
        <v>46386</v>
      </c>
      <c r="D100" s="74">
        <v>874350</v>
      </c>
      <c r="E100" s="74">
        <v>492152</v>
      </c>
    </row>
    <row r="101" spans="1:5" x14ac:dyDescent="0.25">
      <c r="A101" s="1" t="s">
        <v>118</v>
      </c>
      <c r="B101" s="2">
        <v>69987674</v>
      </c>
      <c r="C101" s="74">
        <v>82191816</v>
      </c>
      <c r="D101" s="74">
        <v>87007936</v>
      </c>
      <c r="E101" s="74">
        <v>89898373</v>
      </c>
    </row>
    <row r="102" spans="1:5" x14ac:dyDescent="0.25">
      <c r="A102" s="1" t="s">
        <v>119</v>
      </c>
      <c r="B102" s="2">
        <v>5985870</v>
      </c>
      <c r="C102" s="74">
        <v>5340301</v>
      </c>
      <c r="D102" s="74">
        <v>3797329</v>
      </c>
      <c r="E102" s="74">
        <v>2634269</v>
      </c>
    </row>
    <row r="103" spans="1:5" x14ac:dyDescent="0.25">
      <c r="A103" s="1" t="s">
        <v>120</v>
      </c>
      <c r="B103" s="2">
        <v>9665498</v>
      </c>
      <c r="C103" s="74">
        <v>10023892</v>
      </c>
      <c r="D103" s="74">
        <v>9547568</v>
      </c>
      <c r="E103" s="74">
        <v>13244236</v>
      </c>
    </row>
    <row r="104" spans="1:5" x14ac:dyDescent="0.25">
      <c r="A104" s="1" t="s">
        <v>121</v>
      </c>
      <c r="B104" s="2">
        <v>101080298</v>
      </c>
      <c r="C104" s="74">
        <v>89515712</v>
      </c>
      <c r="D104" s="74">
        <v>83553766</v>
      </c>
      <c r="E104" s="74">
        <v>93848180</v>
      </c>
    </row>
    <row r="105" spans="1:5" x14ac:dyDescent="0.25">
      <c r="A105" s="1" t="s">
        <v>122</v>
      </c>
      <c r="B105" s="2">
        <v>9673908</v>
      </c>
      <c r="C105" s="74">
        <v>9762961</v>
      </c>
      <c r="D105" s="74">
        <v>9689069</v>
      </c>
      <c r="E105" s="74">
        <v>8610581</v>
      </c>
    </row>
    <row r="106" spans="1:5" x14ac:dyDescent="0.25">
      <c r="A106" s="1" t="s">
        <v>123</v>
      </c>
      <c r="B106" s="2">
        <v>18088836</v>
      </c>
      <c r="C106" s="74">
        <v>19920368</v>
      </c>
      <c r="D106" s="74">
        <v>14781529</v>
      </c>
      <c r="E106" s="74">
        <v>13401475</v>
      </c>
    </row>
    <row r="107" spans="1:5" x14ac:dyDescent="0.25">
      <c r="A107" s="1" t="s">
        <v>124</v>
      </c>
      <c r="B107" s="2">
        <v>2674819</v>
      </c>
      <c r="C107" s="74">
        <v>2619173</v>
      </c>
      <c r="D107" s="74">
        <v>2605312</v>
      </c>
      <c r="E107" s="74">
        <v>2379537</v>
      </c>
    </row>
    <row r="108" spans="1:5" x14ac:dyDescent="0.25">
      <c r="A108" s="1" t="s">
        <v>63</v>
      </c>
      <c r="B108" s="2">
        <v>22252391</v>
      </c>
      <c r="C108" s="74">
        <v>2317622</v>
      </c>
      <c r="D108" s="74">
        <v>15808268</v>
      </c>
      <c r="E108" s="74">
        <v>0</v>
      </c>
    </row>
    <row r="109" spans="1:5" x14ac:dyDescent="0.25">
      <c r="A109" s="1" t="s">
        <v>125</v>
      </c>
      <c r="B109" s="2">
        <v>65860305</v>
      </c>
      <c r="C109" s="74">
        <v>77599415</v>
      </c>
      <c r="D109" s="74">
        <v>74891225</v>
      </c>
      <c r="E109" s="74">
        <v>77265772</v>
      </c>
    </row>
    <row r="110" spans="1:5" x14ac:dyDescent="0.25">
      <c r="A110" s="1" t="s">
        <v>126</v>
      </c>
      <c r="B110" s="2">
        <v>20365402</v>
      </c>
      <c r="C110" s="74">
        <v>25209129</v>
      </c>
      <c r="D110" s="74">
        <v>17733386</v>
      </c>
      <c r="E110" s="74">
        <v>13605669</v>
      </c>
    </row>
    <row r="111" spans="1:5" x14ac:dyDescent="0.25">
      <c r="A111" s="1" t="s">
        <v>127</v>
      </c>
      <c r="B111" s="2">
        <v>5177</v>
      </c>
      <c r="C111" s="74">
        <v>92901</v>
      </c>
      <c r="D111" s="74">
        <v>0</v>
      </c>
      <c r="E111" s="74">
        <v>0</v>
      </c>
    </row>
    <row r="112" spans="1:5" x14ac:dyDescent="0.25">
      <c r="A112" s="1" t="s">
        <v>128</v>
      </c>
      <c r="B112" s="2">
        <v>20652867</v>
      </c>
      <c r="C112" s="74">
        <v>13305466</v>
      </c>
      <c r="D112" s="74">
        <v>10868864</v>
      </c>
      <c r="E112" s="74">
        <v>14703290</v>
      </c>
    </row>
    <row r="113" spans="1:5" x14ac:dyDescent="0.25">
      <c r="A113" s="1" t="s">
        <v>129</v>
      </c>
      <c r="B113" s="2">
        <v>84759105</v>
      </c>
      <c r="C113" s="74">
        <v>65256162</v>
      </c>
      <c r="D113" s="74">
        <v>62563645</v>
      </c>
      <c r="E113" s="74">
        <v>51452818</v>
      </c>
    </row>
    <row r="114" spans="1:5" x14ac:dyDescent="0.25">
      <c r="A114" s="1" t="s">
        <v>130</v>
      </c>
      <c r="B114" s="2">
        <v>682923</v>
      </c>
      <c r="C114" s="74">
        <v>422435</v>
      </c>
      <c r="D114" s="74">
        <v>461461</v>
      </c>
      <c r="E114" s="74">
        <v>473496</v>
      </c>
    </row>
    <row r="115" spans="1:5" x14ac:dyDescent="0.25">
      <c r="A115" s="1" t="s">
        <v>131</v>
      </c>
      <c r="B115" s="2">
        <v>4679541</v>
      </c>
      <c r="C115" s="74">
        <v>1609883</v>
      </c>
      <c r="D115" s="74">
        <v>7017071</v>
      </c>
      <c r="E115" s="74">
        <v>5764411</v>
      </c>
    </row>
    <row r="116" spans="1:5" x14ac:dyDescent="0.25">
      <c r="A116" s="1" t="s">
        <v>132</v>
      </c>
      <c r="B116" s="2">
        <v>284368</v>
      </c>
      <c r="C116" s="74">
        <v>2521359</v>
      </c>
      <c r="D116" s="74">
        <v>3409213</v>
      </c>
      <c r="E116" s="74">
        <v>3025816</v>
      </c>
    </row>
    <row r="117" spans="1:5" x14ac:dyDescent="0.25">
      <c r="A117" s="67" t="s">
        <v>133</v>
      </c>
      <c r="B117" s="2">
        <v>2129207799</v>
      </c>
      <c r="C117" s="74">
        <v>2319776984</v>
      </c>
      <c r="D117" s="74">
        <v>2792247765</v>
      </c>
      <c r="E117" s="74">
        <v>2880951750</v>
      </c>
    </row>
    <row r="118" spans="1:5" x14ac:dyDescent="0.25">
      <c r="A118" s="68"/>
    </row>
    <row r="119" spans="1:5" x14ac:dyDescent="0.25">
      <c r="A119" s="73"/>
    </row>
    <row r="120" spans="1:5" x14ac:dyDescent="0.25">
      <c r="A120" s="73"/>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2">
        <v>1150209</v>
      </c>
      <c r="C125" s="74">
        <v>1353764</v>
      </c>
      <c r="D125" s="74">
        <v>392168</v>
      </c>
      <c r="E125" s="74">
        <v>40948</v>
      </c>
    </row>
    <row r="126" spans="1:5" x14ac:dyDescent="0.25">
      <c r="A126" s="1" t="s">
        <v>84</v>
      </c>
      <c r="B126" s="2">
        <v>93141</v>
      </c>
      <c r="C126" s="74">
        <v>0</v>
      </c>
      <c r="D126" s="74">
        <v>13982</v>
      </c>
      <c r="E126" s="74">
        <v>33348</v>
      </c>
    </row>
    <row r="127" spans="1:5" x14ac:dyDescent="0.25">
      <c r="A127" s="1" t="s">
        <v>85</v>
      </c>
      <c r="B127" s="2">
        <v>1134846</v>
      </c>
      <c r="C127" s="74">
        <v>1094855</v>
      </c>
      <c r="D127" s="74">
        <v>1110900</v>
      </c>
      <c r="E127" s="74">
        <v>0</v>
      </c>
    </row>
    <row r="128" spans="1:5" x14ac:dyDescent="0.25">
      <c r="A128" s="1" t="s">
        <v>86</v>
      </c>
      <c r="B128" s="2">
        <v>0</v>
      </c>
      <c r="C128" s="74">
        <v>0</v>
      </c>
      <c r="D128" s="74">
        <v>0</v>
      </c>
      <c r="E128" s="74">
        <v>57872</v>
      </c>
    </row>
    <row r="129" spans="1:5" x14ac:dyDescent="0.25">
      <c r="A129" s="1" t="s">
        <v>87</v>
      </c>
      <c r="B129" s="2">
        <v>48314274</v>
      </c>
      <c r="C129" s="74">
        <v>49983761</v>
      </c>
      <c r="D129" s="74">
        <v>64202308</v>
      </c>
      <c r="E129" s="74">
        <v>55091505</v>
      </c>
    </row>
    <row r="130" spans="1:5" x14ac:dyDescent="0.25">
      <c r="A130" s="1" t="s">
        <v>88</v>
      </c>
      <c r="B130" s="2">
        <v>1946636</v>
      </c>
      <c r="C130" s="74">
        <v>738756</v>
      </c>
      <c r="D130" s="74">
        <v>965504</v>
      </c>
      <c r="E130" s="74">
        <v>563909</v>
      </c>
    </row>
    <row r="131" spans="1:5" x14ac:dyDescent="0.25">
      <c r="A131" s="1" t="s">
        <v>89</v>
      </c>
      <c r="B131" s="2">
        <v>16374223</v>
      </c>
      <c r="C131" s="74">
        <v>13953244</v>
      </c>
      <c r="D131" s="74">
        <v>12036877</v>
      </c>
      <c r="E131" s="74">
        <v>11731629</v>
      </c>
    </row>
    <row r="132" spans="1:5" x14ac:dyDescent="0.25">
      <c r="A132" s="1" t="s">
        <v>90</v>
      </c>
      <c r="B132" s="2">
        <v>2161499</v>
      </c>
      <c r="C132" s="74">
        <v>959000</v>
      </c>
      <c r="D132" s="74">
        <v>959000</v>
      </c>
      <c r="E132" s="74">
        <v>959000</v>
      </c>
    </row>
    <row r="133" spans="1:5" x14ac:dyDescent="0.25">
      <c r="A133" s="1" t="s">
        <v>91</v>
      </c>
      <c r="B133" s="2">
        <v>32235106</v>
      </c>
      <c r="C133" s="74">
        <v>23089133</v>
      </c>
      <c r="D133" s="74">
        <v>20246177</v>
      </c>
      <c r="E133" s="74">
        <v>19420050</v>
      </c>
    </row>
    <row r="134" spans="1:5" x14ac:dyDescent="0.25">
      <c r="A134" s="1" t="s">
        <v>92</v>
      </c>
      <c r="B134" s="2">
        <v>0</v>
      </c>
      <c r="C134" s="74">
        <v>0</v>
      </c>
      <c r="D134" s="74">
        <v>0</v>
      </c>
      <c r="E134" s="74">
        <v>0</v>
      </c>
    </row>
    <row r="135" spans="1:5" x14ac:dyDescent="0.25">
      <c r="A135" s="1" t="s">
        <v>93</v>
      </c>
      <c r="B135" s="2">
        <v>2176996</v>
      </c>
      <c r="C135" s="74">
        <v>1988086</v>
      </c>
      <c r="D135" s="74">
        <v>0</v>
      </c>
      <c r="E135" s="74">
        <v>0</v>
      </c>
    </row>
    <row r="136" spans="1:5" x14ac:dyDescent="0.25">
      <c r="A136" s="1" t="s">
        <v>94</v>
      </c>
      <c r="B136" s="2">
        <v>97519767</v>
      </c>
      <c r="C136" s="74">
        <v>67352417</v>
      </c>
      <c r="D136" s="74">
        <v>42161840</v>
      </c>
      <c r="E136" s="74">
        <v>40562015</v>
      </c>
    </row>
    <row r="137" spans="1:5" x14ac:dyDescent="0.25">
      <c r="A137" s="1" t="s">
        <v>95</v>
      </c>
      <c r="B137" s="2">
        <v>4123266</v>
      </c>
      <c r="C137" s="74">
        <v>3313550</v>
      </c>
      <c r="D137" s="74">
        <v>2192014</v>
      </c>
      <c r="E137" s="74">
        <v>1419772</v>
      </c>
    </row>
    <row r="138" spans="1:5" x14ac:dyDescent="0.25">
      <c r="A138" s="1" t="s">
        <v>96</v>
      </c>
      <c r="B138" s="2">
        <v>123962</v>
      </c>
      <c r="C138" s="74">
        <v>123492</v>
      </c>
      <c r="D138" s="74">
        <v>110087</v>
      </c>
      <c r="E138" s="74">
        <v>201698</v>
      </c>
    </row>
    <row r="139" spans="1:5" x14ac:dyDescent="0.25">
      <c r="A139" s="1" t="s">
        <v>97</v>
      </c>
      <c r="B139" s="2">
        <v>2553137</v>
      </c>
      <c r="C139" s="74">
        <v>479233</v>
      </c>
      <c r="D139" s="74">
        <v>0</v>
      </c>
      <c r="E139" s="74">
        <v>0</v>
      </c>
    </row>
    <row r="140" spans="1:5" x14ac:dyDescent="0.25">
      <c r="A140" s="1" t="s">
        <v>98</v>
      </c>
      <c r="B140" s="2">
        <v>5182916</v>
      </c>
      <c r="C140" s="74">
        <v>6746316</v>
      </c>
      <c r="D140" s="74">
        <v>8905703</v>
      </c>
      <c r="E140" s="74">
        <v>6761437</v>
      </c>
    </row>
    <row r="141" spans="1:5" x14ac:dyDescent="0.25">
      <c r="A141" s="1" t="s">
        <v>99</v>
      </c>
      <c r="B141" s="2">
        <v>0</v>
      </c>
      <c r="C141" s="74">
        <v>0</v>
      </c>
      <c r="D141" s="74">
        <v>0</v>
      </c>
      <c r="E141" s="74">
        <v>0</v>
      </c>
    </row>
    <row r="142" spans="1:5" x14ac:dyDescent="0.25">
      <c r="A142" s="1" t="s">
        <v>100</v>
      </c>
      <c r="B142" s="2">
        <v>3625829</v>
      </c>
      <c r="C142" s="74">
        <v>3126059</v>
      </c>
      <c r="D142" s="74">
        <v>9040417</v>
      </c>
      <c r="E142" s="74">
        <v>10528943</v>
      </c>
    </row>
    <row r="143" spans="1:5" x14ac:dyDescent="0.25">
      <c r="A143" s="1" t="s">
        <v>101</v>
      </c>
      <c r="B143" s="2">
        <v>25743550</v>
      </c>
      <c r="C143" s="74">
        <v>30154869</v>
      </c>
      <c r="D143" s="74">
        <v>22642113</v>
      </c>
      <c r="E143" s="74">
        <v>30621165</v>
      </c>
    </row>
    <row r="144" spans="1:5" x14ac:dyDescent="0.25">
      <c r="A144" s="1" t="s">
        <v>102</v>
      </c>
      <c r="B144" s="2">
        <v>573388</v>
      </c>
      <c r="C144" s="74">
        <v>460585</v>
      </c>
      <c r="D144" s="74">
        <v>115609</v>
      </c>
      <c r="E144" s="74">
        <v>676545</v>
      </c>
    </row>
    <row r="145" spans="1:5" x14ac:dyDescent="0.25">
      <c r="A145" s="1" t="s">
        <v>103</v>
      </c>
      <c r="B145" s="2">
        <v>640547</v>
      </c>
      <c r="C145" s="74">
        <v>118979</v>
      </c>
      <c r="D145" s="74">
        <v>471211</v>
      </c>
      <c r="E145" s="74">
        <v>293833</v>
      </c>
    </row>
    <row r="146" spans="1:5" x14ac:dyDescent="0.25">
      <c r="A146" s="1" t="s">
        <v>104</v>
      </c>
      <c r="B146" s="2">
        <v>9783041</v>
      </c>
      <c r="C146" s="74">
        <v>13517236</v>
      </c>
      <c r="D146" s="74">
        <v>11572102</v>
      </c>
      <c r="E146" s="74">
        <v>12059779</v>
      </c>
    </row>
    <row r="147" spans="1:5" x14ac:dyDescent="0.25">
      <c r="A147" s="1" t="s">
        <v>105</v>
      </c>
      <c r="B147" s="2">
        <v>507179</v>
      </c>
      <c r="C147" s="74">
        <v>628161</v>
      </c>
      <c r="D147" s="74">
        <v>851637</v>
      </c>
      <c r="E147" s="74">
        <v>205244</v>
      </c>
    </row>
    <row r="148" spans="1:5" x14ac:dyDescent="0.25">
      <c r="A148" s="1" t="s">
        <v>106</v>
      </c>
      <c r="B148" s="2">
        <v>1884153</v>
      </c>
      <c r="C148" s="74">
        <v>2082833</v>
      </c>
      <c r="D148" s="74">
        <v>2194792</v>
      </c>
      <c r="E148" s="74">
        <v>6880677</v>
      </c>
    </row>
    <row r="149" spans="1:5" x14ac:dyDescent="0.25">
      <c r="A149" s="1" t="s">
        <v>107</v>
      </c>
      <c r="B149" s="2">
        <v>14283647</v>
      </c>
      <c r="C149" s="74">
        <v>14986779</v>
      </c>
      <c r="D149" s="74">
        <v>19316750</v>
      </c>
      <c r="E149" s="74">
        <v>18493163</v>
      </c>
    </row>
    <row r="150" spans="1:5" x14ac:dyDescent="0.25">
      <c r="A150" s="1" t="s">
        <v>108</v>
      </c>
      <c r="B150" s="2">
        <v>18632876</v>
      </c>
      <c r="C150" s="74">
        <v>12176487</v>
      </c>
      <c r="D150" s="74">
        <v>13907400</v>
      </c>
      <c r="E150" s="74">
        <v>21770047</v>
      </c>
    </row>
    <row r="151" spans="1:5" x14ac:dyDescent="0.25">
      <c r="A151" s="1" t="s">
        <v>109</v>
      </c>
      <c r="B151" s="2">
        <v>9599724</v>
      </c>
      <c r="C151" s="74">
        <v>8983143</v>
      </c>
      <c r="D151" s="74">
        <v>3707081</v>
      </c>
      <c r="E151" s="74">
        <v>3519553</v>
      </c>
    </row>
    <row r="152" spans="1:5" x14ac:dyDescent="0.25">
      <c r="A152" s="1" t="s">
        <v>110</v>
      </c>
      <c r="B152" s="2">
        <v>1479871</v>
      </c>
      <c r="C152" s="74">
        <v>1017304</v>
      </c>
      <c r="D152" s="74">
        <v>2720498</v>
      </c>
      <c r="E152" s="74">
        <v>2693882</v>
      </c>
    </row>
    <row r="153" spans="1:5" x14ac:dyDescent="0.25">
      <c r="A153" s="1" t="s">
        <v>111</v>
      </c>
      <c r="B153" s="2">
        <v>1063433</v>
      </c>
      <c r="C153" s="74">
        <v>0</v>
      </c>
      <c r="D153" s="74">
        <v>1343144</v>
      </c>
      <c r="E153" s="74">
        <v>1479468</v>
      </c>
    </row>
    <row r="154" spans="1:5" x14ac:dyDescent="0.25">
      <c r="A154" s="1" t="s">
        <v>112</v>
      </c>
      <c r="B154" s="2">
        <v>2992995</v>
      </c>
      <c r="C154" s="74">
        <v>3347434</v>
      </c>
      <c r="D154" s="74">
        <v>4644073</v>
      </c>
      <c r="E154" s="74">
        <v>2923891</v>
      </c>
    </row>
    <row r="155" spans="1:5" x14ac:dyDescent="0.25">
      <c r="A155" s="1" t="s">
        <v>113</v>
      </c>
      <c r="B155" s="2">
        <v>33896576</v>
      </c>
      <c r="C155" s="74">
        <v>34844690</v>
      </c>
      <c r="D155" s="74">
        <v>35186437</v>
      </c>
      <c r="E155" s="74">
        <v>35258056</v>
      </c>
    </row>
    <row r="156" spans="1:5" x14ac:dyDescent="0.25">
      <c r="A156" s="1" t="s">
        <v>114</v>
      </c>
      <c r="B156" s="2">
        <v>0</v>
      </c>
      <c r="C156" s="74">
        <v>753552</v>
      </c>
      <c r="D156" s="74">
        <v>618496</v>
      </c>
      <c r="E156" s="74">
        <v>593787</v>
      </c>
    </row>
    <row r="157" spans="1:5" x14ac:dyDescent="0.25">
      <c r="A157" s="1" t="s">
        <v>115</v>
      </c>
      <c r="B157" s="2">
        <v>19794074</v>
      </c>
      <c r="C157" s="74">
        <v>3374498</v>
      </c>
      <c r="D157" s="74">
        <v>15250417</v>
      </c>
      <c r="E157" s="74">
        <v>3890709</v>
      </c>
    </row>
    <row r="158" spans="1:5" x14ac:dyDescent="0.25">
      <c r="A158" s="1" t="s">
        <v>116</v>
      </c>
      <c r="B158" s="2">
        <v>6054374</v>
      </c>
      <c r="C158" s="74">
        <v>5127921</v>
      </c>
      <c r="D158" s="74">
        <v>3104564</v>
      </c>
      <c r="E158" s="74">
        <v>3476150</v>
      </c>
    </row>
    <row r="159" spans="1:5" x14ac:dyDescent="0.25">
      <c r="A159" s="1" t="s">
        <v>117</v>
      </c>
      <c r="B159" s="2">
        <v>2724297</v>
      </c>
      <c r="C159" s="74">
        <v>3527341</v>
      </c>
      <c r="D159" s="74">
        <v>3195733</v>
      </c>
      <c r="E159" s="74">
        <v>3400713</v>
      </c>
    </row>
    <row r="160" spans="1:5" x14ac:dyDescent="0.25">
      <c r="A160" s="1" t="s">
        <v>118</v>
      </c>
      <c r="B160" s="2">
        <v>0</v>
      </c>
      <c r="C160" s="74">
        <v>0</v>
      </c>
      <c r="D160" s="74">
        <v>0</v>
      </c>
      <c r="E160" s="74">
        <v>165193</v>
      </c>
    </row>
    <row r="161" spans="1:5" x14ac:dyDescent="0.25">
      <c r="A161" s="1" t="s">
        <v>119</v>
      </c>
      <c r="B161" s="2">
        <v>6025186</v>
      </c>
      <c r="C161" s="74">
        <v>6028207</v>
      </c>
      <c r="D161" s="74">
        <v>6978187</v>
      </c>
      <c r="E161" s="74">
        <v>6719584</v>
      </c>
    </row>
    <row r="162" spans="1:5" x14ac:dyDescent="0.25">
      <c r="A162" s="1" t="s">
        <v>120</v>
      </c>
      <c r="B162" s="2">
        <v>10585863</v>
      </c>
      <c r="C162" s="74">
        <v>9346560</v>
      </c>
      <c r="D162" s="74">
        <v>7010889</v>
      </c>
      <c r="E162" s="74">
        <v>3276830</v>
      </c>
    </row>
    <row r="163" spans="1:5" x14ac:dyDescent="0.25">
      <c r="A163" s="1" t="s">
        <v>121</v>
      </c>
      <c r="B163" s="2">
        <v>4356524</v>
      </c>
      <c r="C163" s="74">
        <v>7433082</v>
      </c>
      <c r="D163" s="74">
        <v>14831514</v>
      </c>
      <c r="E163" s="74">
        <v>9106720</v>
      </c>
    </row>
    <row r="164" spans="1:5" x14ac:dyDescent="0.25">
      <c r="A164" s="1" t="s">
        <v>122</v>
      </c>
      <c r="B164" s="2">
        <v>0</v>
      </c>
      <c r="C164" s="74">
        <v>1179897</v>
      </c>
      <c r="D164" s="74">
        <v>1179897</v>
      </c>
      <c r="E164" s="74">
        <v>1263614</v>
      </c>
    </row>
    <row r="165" spans="1:5" x14ac:dyDescent="0.25">
      <c r="A165" s="1" t="s">
        <v>123</v>
      </c>
      <c r="B165" s="2">
        <v>0</v>
      </c>
      <c r="C165" s="74">
        <v>0</v>
      </c>
      <c r="D165" s="74">
        <v>0</v>
      </c>
      <c r="E165" s="74">
        <v>20000000</v>
      </c>
    </row>
    <row r="166" spans="1:5" x14ac:dyDescent="0.25">
      <c r="A166" s="1" t="s">
        <v>124</v>
      </c>
      <c r="B166" s="2">
        <v>1313215</v>
      </c>
      <c r="C166" s="74">
        <v>1298941</v>
      </c>
      <c r="D166" s="74">
        <v>1261076</v>
      </c>
      <c r="E166" s="74">
        <v>1137219</v>
      </c>
    </row>
    <row r="167" spans="1:5" x14ac:dyDescent="0.25">
      <c r="A167" s="1" t="s">
        <v>63</v>
      </c>
      <c r="B167" s="2">
        <v>10532498</v>
      </c>
      <c r="C167" s="74">
        <v>18531645</v>
      </c>
      <c r="D167" s="74">
        <v>1527365</v>
      </c>
      <c r="E167" s="74">
        <v>7592026</v>
      </c>
    </row>
    <row r="168" spans="1:5" x14ac:dyDescent="0.25">
      <c r="A168" s="1" t="s">
        <v>125</v>
      </c>
      <c r="B168" s="2">
        <v>8272913</v>
      </c>
      <c r="C168" s="74">
        <v>7479075</v>
      </c>
      <c r="D168" s="74">
        <v>7392306</v>
      </c>
      <c r="E168" s="74">
        <v>7590659</v>
      </c>
    </row>
    <row r="169" spans="1:5" x14ac:dyDescent="0.25">
      <c r="A169" s="1" t="s">
        <v>126</v>
      </c>
      <c r="B169" s="2">
        <v>9505297</v>
      </c>
      <c r="C169" s="74">
        <v>8155078</v>
      </c>
      <c r="D169" s="74">
        <v>8822026</v>
      </c>
      <c r="E169" s="74">
        <v>9083165</v>
      </c>
    </row>
    <row r="170" spans="1:5" x14ac:dyDescent="0.25">
      <c r="A170" s="1" t="s">
        <v>127</v>
      </c>
      <c r="B170" s="2">
        <v>147229</v>
      </c>
      <c r="C170" s="74">
        <v>566239</v>
      </c>
      <c r="D170" s="74">
        <v>2695859</v>
      </c>
      <c r="E170" s="74">
        <v>1988690</v>
      </c>
    </row>
    <row r="171" spans="1:5" x14ac:dyDescent="0.25">
      <c r="A171" s="1" t="s">
        <v>128</v>
      </c>
      <c r="B171" s="2">
        <v>29052595</v>
      </c>
      <c r="C171" s="74">
        <v>31436146</v>
      </c>
      <c r="D171" s="74">
        <v>28075194</v>
      </c>
      <c r="E171" s="74">
        <v>25152751</v>
      </c>
    </row>
    <row r="172" spans="1:5" x14ac:dyDescent="0.25">
      <c r="A172" s="1" t="s">
        <v>129</v>
      </c>
      <c r="B172" s="2">
        <v>76137507</v>
      </c>
      <c r="C172" s="74">
        <v>80350125</v>
      </c>
      <c r="D172" s="74">
        <v>82440207</v>
      </c>
      <c r="E172" s="74">
        <v>50063849</v>
      </c>
    </row>
    <row r="173" spans="1:5" x14ac:dyDescent="0.25">
      <c r="A173" s="1" t="s">
        <v>130</v>
      </c>
      <c r="B173" s="2">
        <v>0</v>
      </c>
      <c r="C173" s="74">
        <v>0</v>
      </c>
      <c r="D173" s="74">
        <v>0</v>
      </c>
      <c r="E173" s="74">
        <v>0</v>
      </c>
    </row>
    <row r="174" spans="1:5" x14ac:dyDescent="0.25">
      <c r="A174" s="1" t="s">
        <v>131</v>
      </c>
      <c r="B174" s="2">
        <v>32616485</v>
      </c>
      <c r="C174" s="74">
        <v>32916990</v>
      </c>
      <c r="D174" s="74">
        <v>20469380</v>
      </c>
      <c r="E174" s="74">
        <v>20377869</v>
      </c>
    </row>
    <row r="175" spans="1:5" x14ac:dyDescent="0.25">
      <c r="A175" s="1" t="s">
        <v>132</v>
      </c>
      <c r="B175" s="2">
        <v>262209</v>
      </c>
      <c r="C175" s="75">
        <v>1501405</v>
      </c>
      <c r="D175" s="74">
        <v>98384</v>
      </c>
      <c r="E175" s="74">
        <v>7328</v>
      </c>
    </row>
    <row r="176" spans="1:5" x14ac:dyDescent="0.25">
      <c r="A176" s="67" t="s">
        <v>133</v>
      </c>
      <c r="B176" s="2">
        <v>557177053</v>
      </c>
      <c r="C176" s="74">
        <v>515626868</v>
      </c>
      <c r="D176" s="74">
        <v>485961318</v>
      </c>
      <c r="E176" s="74">
        <v>459134285</v>
      </c>
    </row>
    <row r="182" spans="1:11" ht="14.1" customHeight="1" x14ac:dyDescent="0.25">
      <c r="A182" s="150" t="s">
        <v>153</v>
      </c>
      <c r="B182" s="148" t="s">
        <v>147</v>
      </c>
      <c r="C182" s="148" t="s">
        <v>148</v>
      </c>
      <c r="D182" s="148" t="s">
        <v>149</v>
      </c>
      <c r="E182" s="148" t="s">
        <v>150</v>
      </c>
      <c r="F182" s="152" t="s">
        <v>154</v>
      </c>
      <c r="K182" s="93"/>
    </row>
    <row r="183" spans="1:11" ht="14.1" customHeight="1" x14ac:dyDescent="0.25">
      <c r="A183" s="150"/>
      <c r="B183" s="148"/>
      <c r="C183" s="148"/>
      <c r="D183" s="148"/>
      <c r="E183" s="148"/>
      <c r="F183" s="152"/>
    </row>
    <row r="184" spans="1:11" x14ac:dyDescent="0.25">
      <c r="A184" s="1" t="s">
        <v>83</v>
      </c>
      <c r="B184" s="79">
        <v>2.0693444036140034E-2</v>
      </c>
      <c r="C184" s="79">
        <v>2.2969767814457136E-2</v>
      </c>
      <c r="D184" s="87">
        <v>2.5350510763207001E-2</v>
      </c>
      <c r="E184" s="87">
        <v>3.4438663380519374E-2</v>
      </c>
      <c r="F184" s="70">
        <f t="shared" ref="F184:F215" si="3">RANK(E184,E$184:E$234,0)</f>
        <v>38</v>
      </c>
    </row>
    <row r="185" spans="1:11" x14ac:dyDescent="0.25">
      <c r="A185" s="1" t="s">
        <v>84</v>
      </c>
      <c r="B185" s="79">
        <v>0.11493115760838415</v>
      </c>
      <c r="C185" s="79">
        <v>8.0339013186851355E-2</v>
      </c>
      <c r="D185" s="87">
        <v>9.7346166434460674E-2</v>
      </c>
      <c r="E185" s="87">
        <v>9.4571310674791589E-2</v>
      </c>
      <c r="F185" s="70">
        <f t="shared" si="3"/>
        <v>20</v>
      </c>
    </row>
    <row r="186" spans="1:11" x14ac:dyDescent="0.25">
      <c r="A186" s="1" t="s">
        <v>85</v>
      </c>
      <c r="B186" s="79">
        <v>3.2593803116520901E-3</v>
      </c>
      <c r="C186" s="79">
        <v>4.0992784486233169E-3</v>
      </c>
      <c r="D186" s="87">
        <v>4.0101500594874389E-3</v>
      </c>
      <c r="E186" s="87">
        <v>1.1289565574391827E-3</v>
      </c>
      <c r="F186" s="70">
        <f t="shared" si="3"/>
        <v>51</v>
      </c>
    </row>
    <row r="187" spans="1:11" x14ac:dyDescent="0.25">
      <c r="A187" s="1" t="s">
        <v>86</v>
      </c>
      <c r="B187" s="79">
        <v>0.11021342141885336</v>
      </c>
      <c r="C187" s="79">
        <v>0.10069579332892467</v>
      </c>
      <c r="D187" s="87">
        <v>8.6209702853211306E-2</v>
      </c>
      <c r="E187" s="87">
        <v>8.8836742306602878E-2</v>
      </c>
      <c r="F187" s="70">
        <f t="shared" si="3"/>
        <v>24</v>
      </c>
    </row>
    <row r="188" spans="1:11" x14ac:dyDescent="0.25">
      <c r="A188" s="1" t="s">
        <v>87</v>
      </c>
      <c r="B188" s="79">
        <v>0.16005371103669738</v>
      </c>
      <c r="C188" s="79">
        <v>0.20776415449134741</v>
      </c>
      <c r="D188" s="79">
        <v>0.24558939626828868</v>
      </c>
      <c r="E188" s="79">
        <v>0.26973673185493485</v>
      </c>
      <c r="F188" s="70">
        <f t="shared" si="3"/>
        <v>1</v>
      </c>
    </row>
    <row r="189" spans="1:11" x14ac:dyDescent="0.25">
      <c r="A189" s="1" t="s">
        <v>88</v>
      </c>
      <c r="B189" s="79">
        <v>3.5590661725774304E-2</v>
      </c>
      <c r="C189" s="79">
        <v>2.3928086124205581E-2</v>
      </c>
      <c r="D189" s="87">
        <v>2.6066027149020721E-2</v>
      </c>
      <c r="E189" s="87">
        <v>2.8007760863124308E-2</v>
      </c>
      <c r="F189" s="70">
        <f t="shared" si="3"/>
        <v>40</v>
      </c>
    </row>
    <row r="190" spans="1:11" x14ac:dyDescent="0.25">
      <c r="A190" s="1" t="s">
        <v>89</v>
      </c>
      <c r="B190" s="79">
        <v>3.2448136549347598E-2</v>
      </c>
      <c r="C190" s="79">
        <v>2.977208649051049E-2</v>
      </c>
      <c r="D190" s="87">
        <v>2.4756065018198496E-2</v>
      </c>
      <c r="E190" s="87">
        <v>2.3540393277460121E-2</v>
      </c>
      <c r="F190" s="70">
        <f t="shared" si="3"/>
        <v>42</v>
      </c>
    </row>
    <row r="191" spans="1:11" x14ac:dyDescent="0.25">
      <c r="A191" s="1" t="s">
        <v>90</v>
      </c>
      <c r="B191" s="79">
        <v>6.09554709503939E-2</v>
      </c>
      <c r="C191" s="79">
        <v>4.2470985566718952E-2</v>
      </c>
      <c r="D191" s="87">
        <v>6.1637297376014324E-2</v>
      </c>
      <c r="E191" s="87">
        <v>3.2525433740221522E-2</v>
      </c>
      <c r="F191" s="70">
        <f t="shared" si="3"/>
        <v>39</v>
      </c>
    </row>
    <row r="192" spans="1:11" x14ac:dyDescent="0.25">
      <c r="A192" s="1" t="s">
        <v>91</v>
      </c>
      <c r="B192" s="79">
        <v>0.14298406461190755</v>
      </c>
      <c r="C192" s="79">
        <v>0.12590042217921263</v>
      </c>
      <c r="D192" s="87">
        <v>0.11988079791209667</v>
      </c>
      <c r="E192" s="87">
        <v>0.10313112315501817</v>
      </c>
      <c r="F192" s="70">
        <f t="shared" si="3"/>
        <v>17</v>
      </c>
    </row>
    <row r="193" spans="1:6" x14ac:dyDescent="0.25">
      <c r="A193" s="1" t="s">
        <v>92</v>
      </c>
      <c r="B193" s="79">
        <v>4.9924710838653942E-2</v>
      </c>
      <c r="C193" s="79">
        <v>4.7719532330519739E-2</v>
      </c>
      <c r="D193" s="87">
        <v>4.9551680173269157E-2</v>
      </c>
      <c r="E193" s="87">
        <v>4.6486349269940962E-2</v>
      </c>
      <c r="F193" s="70">
        <f t="shared" si="3"/>
        <v>36</v>
      </c>
    </row>
    <row r="194" spans="1:6" x14ac:dyDescent="0.25">
      <c r="A194" s="1" t="s">
        <v>93</v>
      </c>
      <c r="B194" s="79">
        <v>2.3152818155990042E-2</v>
      </c>
      <c r="C194" s="79">
        <v>2.8073146080313711E-2</v>
      </c>
      <c r="D194" s="87">
        <v>2.3034967392850995E-2</v>
      </c>
      <c r="E194" s="87">
        <v>2.1679663037830189E-2</v>
      </c>
      <c r="F194" s="70">
        <f t="shared" si="3"/>
        <v>43</v>
      </c>
    </row>
    <row r="195" spans="1:6" x14ac:dyDescent="0.25">
      <c r="A195" s="1" t="s">
        <v>94</v>
      </c>
      <c r="B195" s="79">
        <v>0.35905338584425078</v>
      </c>
      <c r="C195" s="79">
        <v>0.3170890913085474</v>
      </c>
      <c r="D195" s="87">
        <v>0.21506778015101646</v>
      </c>
      <c r="E195" s="87">
        <v>0.20723963845816992</v>
      </c>
      <c r="F195" s="70">
        <f t="shared" si="3"/>
        <v>3</v>
      </c>
    </row>
    <row r="196" spans="1:6" x14ac:dyDescent="0.25">
      <c r="A196" s="1" t="s">
        <v>95</v>
      </c>
      <c r="B196" s="79">
        <v>0.11857293089584417</v>
      </c>
      <c r="C196" s="79">
        <v>9.1953050426413593E-2</v>
      </c>
      <c r="D196" s="87">
        <v>5.1782108451271534E-2</v>
      </c>
      <c r="E196" s="87">
        <v>5.5681025334471952E-2</v>
      </c>
      <c r="F196" s="70">
        <f t="shared" si="3"/>
        <v>33</v>
      </c>
    </row>
    <row r="197" spans="1:6" x14ac:dyDescent="0.25">
      <c r="A197" s="1" t="s">
        <v>96</v>
      </c>
      <c r="B197" s="79">
        <v>1.5293445898936685E-2</v>
      </c>
      <c r="C197" s="79">
        <v>1.6411999367211026E-2</v>
      </c>
      <c r="D197" s="87">
        <v>1.7531482363742888E-2</v>
      </c>
      <c r="E197" s="87">
        <v>1.6834652738410037E-2</v>
      </c>
      <c r="F197" s="70">
        <f t="shared" si="3"/>
        <v>45</v>
      </c>
    </row>
    <row r="198" spans="1:6" x14ac:dyDescent="0.25">
      <c r="A198" s="1" t="s">
        <v>97</v>
      </c>
      <c r="B198" s="79">
        <v>5.0928211000454124E-2</v>
      </c>
      <c r="C198" s="79">
        <v>2.8093245367704099E-2</v>
      </c>
      <c r="D198" s="87">
        <v>0.35658103844028805</v>
      </c>
      <c r="E198" s="87">
        <v>0.2018987540536803</v>
      </c>
      <c r="F198" s="70">
        <f t="shared" si="3"/>
        <v>5</v>
      </c>
    </row>
    <row r="199" spans="1:6" x14ac:dyDescent="0.25">
      <c r="A199" s="1" t="s">
        <v>98</v>
      </c>
      <c r="B199" s="79">
        <v>5.9309619444078143E-2</v>
      </c>
      <c r="C199" s="79">
        <v>5.8093755001428118E-2</v>
      </c>
      <c r="D199" s="87">
        <v>5.2036622905159438E-2</v>
      </c>
      <c r="E199" s="87">
        <v>4.9571301008531465E-2</v>
      </c>
      <c r="F199" s="70">
        <f t="shared" si="3"/>
        <v>35</v>
      </c>
    </row>
    <row r="200" spans="1:6" x14ac:dyDescent="0.25">
      <c r="A200" s="1" t="s">
        <v>99</v>
      </c>
      <c r="B200" s="79">
        <v>2.0676147642604465E-2</v>
      </c>
      <c r="C200" s="79">
        <v>1.3866438975184149E-2</v>
      </c>
      <c r="D200" s="87">
        <v>9.207634601245223E-3</v>
      </c>
      <c r="E200" s="87">
        <v>6.1676665020167672E-3</v>
      </c>
      <c r="F200" s="70">
        <f t="shared" si="3"/>
        <v>48</v>
      </c>
    </row>
    <row r="201" spans="1:6" x14ac:dyDescent="0.25">
      <c r="A201" s="1" t="s">
        <v>100</v>
      </c>
      <c r="B201" s="79">
        <v>0.12865482841670584</v>
      </c>
      <c r="C201" s="79">
        <v>0.13292720445359649</v>
      </c>
      <c r="D201" s="87">
        <v>0.10920563281616101</v>
      </c>
      <c r="E201" s="87">
        <v>0.11097616575310787</v>
      </c>
      <c r="F201" s="70">
        <f t="shared" si="3"/>
        <v>13</v>
      </c>
    </row>
    <row r="202" spans="1:6" x14ac:dyDescent="0.25">
      <c r="A202" s="1" t="s">
        <v>101</v>
      </c>
      <c r="B202" s="79">
        <v>0.12424057696140886</v>
      </c>
      <c r="C202" s="79">
        <v>0.14087490594006272</v>
      </c>
      <c r="D202" s="87">
        <v>0.12339754023501533</v>
      </c>
      <c r="E202" s="87">
        <v>0.14640448031488096</v>
      </c>
      <c r="F202" s="70">
        <f t="shared" si="3"/>
        <v>9</v>
      </c>
    </row>
    <row r="203" spans="1:6" x14ac:dyDescent="0.25">
      <c r="A203" s="1" t="s">
        <v>102</v>
      </c>
      <c r="B203" s="79">
        <v>3.6271061350034335E-2</v>
      </c>
      <c r="C203" s="79">
        <v>1.7758502106809675E-2</v>
      </c>
      <c r="D203" s="87">
        <v>3.3753200980599948E-3</v>
      </c>
      <c r="E203" s="87">
        <v>0.10643364510262894</v>
      </c>
      <c r="F203" s="70">
        <f t="shared" si="3"/>
        <v>16</v>
      </c>
    </row>
    <row r="204" spans="1:6" x14ac:dyDescent="0.25">
      <c r="A204" s="1" t="s">
        <v>103</v>
      </c>
      <c r="B204" s="79">
        <v>5.5768156811794437E-2</v>
      </c>
      <c r="C204" s="79">
        <v>5.519240299245342E-2</v>
      </c>
      <c r="D204" s="87">
        <v>6.3226898180109764E-2</v>
      </c>
      <c r="E204" s="87">
        <v>5.6454639852913657E-2</v>
      </c>
      <c r="F204" s="70">
        <f t="shared" si="3"/>
        <v>32</v>
      </c>
    </row>
    <row r="205" spans="1:6" x14ac:dyDescent="0.25">
      <c r="A205" s="1" t="s">
        <v>104</v>
      </c>
      <c r="B205" s="79">
        <v>0.15833884212335245</v>
      </c>
      <c r="C205" s="79">
        <v>0.1563010943514857</v>
      </c>
      <c r="D205" s="87">
        <v>0.15904473411010014</v>
      </c>
      <c r="E205" s="87">
        <v>0.15383239038059623</v>
      </c>
      <c r="F205" s="70">
        <f t="shared" si="3"/>
        <v>8</v>
      </c>
    </row>
    <row r="206" spans="1:6" x14ac:dyDescent="0.25">
      <c r="A206" s="1" t="s">
        <v>105</v>
      </c>
      <c r="B206" s="79">
        <v>3.3826649764098628E-3</v>
      </c>
      <c r="C206" s="79">
        <v>2.9136873923687585E-3</v>
      </c>
      <c r="D206" s="87">
        <v>4.3363019239961295E-3</v>
      </c>
      <c r="E206" s="87">
        <v>3.4682270995336473E-3</v>
      </c>
      <c r="F206" s="70">
        <f t="shared" si="3"/>
        <v>50</v>
      </c>
    </row>
    <row r="207" spans="1:6" x14ac:dyDescent="0.25">
      <c r="A207" s="1" t="s">
        <v>106</v>
      </c>
      <c r="B207" s="79">
        <v>0.10337627891639434</v>
      </c>
      <c r="C207" s="79">
        <v>8.7526971933018463E-2</v>
      </c>
      <c r="D207" s="87">
        <v>9.806278776710034E-2</v>
      </c>
      <c r="E207" s="87">
        <v>0.10908552398628187</v>
      </c>
      <c r="F207" s="70">
        <f t="shared" si="3"/>
        <v>14</v>
      </c>
    </row>
    <row r="208" spans="1:6" x14ac:dyDescent="0.25">
      <c r="A208" s="1" t="s">
        <v>107</v>
      </c>
      <c r="B208" s="79">
        <v>0.17661835656372396</v>
      </c>
      <c r="C208" s="79">
        <v>0.20604674108997653</v>
      </c>
      <c r="D208" s="87">
        <v>0.28076061976357208</v>
      </c>
      <c r="E208" s="87">
        <v>0.20981265495488832</v>
      </c>
      <c r="F208" s="70">
        <f t="shared" si="3"/>
        <v>2</v>
      </c>
    </row>
    <row r="209" spans="1:6" x14ac:dyDescent="0.25">
      <c r="A209" s="1" t="s">
        <v>108</v>
      </c>
      <c r="B209" s="79">
        <v>6.3820129541297621E-2</v>
      </c>
      <c r="C209" s="79">
        <v>7.3428487925763883E-2</v>
      </c>
      <c r="D209" s="87">
        <v>5.558566888254101E-2</v>
      </c>
      <c r="E209" s="87">
        <v>0.18594382263887796</v>
      </c>
      <c r="F209" s="70">
        <f t="shared" si="3"/>
        <v>7</v>
      </c>
    </row>
    <row r="210" spans="1:6" x14ac:dyDescent="0.25">
      <c r="A210" s="1" t="s">
        <v>109</v>
      </c>
      <c r="B210" s="79">
        <v>0.23204517710295147</v>
      </c>
      <c r="C210" s="79">
        <v>0.20423157833630906</v>
      </c>
      <c r="D210" s="87">
        <v>9.6060407627412386E-2</v>
      </c>
      <c r="E210" s="87">
        <v>6.6158091192188323E-2</v>
      </c>
      <c r="F210" s="70">
        <f t="shared" si="3"/>
        <v>27</v>
      </c>
    </row>
    <row r="211" spans="1:6" x14ac:dyDescent="0.25">
      <c r="A211" s="1" t="s">
        <v>110</v>
      </c>
      <c r="B211" s="79">
        <v>0.13891441455773021</v>
      </c>
      <c r="C211" s="79">
        <v>0.1320162577131398</v>
      </c>
      <c r="D211" s="87">
        <v>0.1316518230768238</v>
      </c>
      <c r="E211" s="87">
        <v>0.11450430271623445</v>
      </c>
      <c r="F211" s="70">
        <f t="shared" si="3"/>
        <v>12</v>
      </c>
    </row>
    <row r="212" spans="1:6" x14ac:dyDescent="0.25">
      <c r="A212" s="1" t="s">
        <v>111</v>
      </c>
      <c r="B212" s="79">
        <v>1.2385358118938414E-2</v>
      </c>
      <c r="C212" s="79">
        <v>4.9094899587038123E-4</v>
      </c>
      <c r="D212" s="87">
        <v>1.3305392121226346E-2</v>
      </c>
      <c r="E212" s="87">
        <v>1.4438078857864177E-2</v>
      </c>
      <c r="F212" s="70">
        <f t="shared" si="3"/>
        <v>46</v>
      </c>
    </row>
    <row r="213" spans="1:6" x14ac:dyDescent="0.25">
      <c r="A213" s="1" t="s">
        <v>112</v>
      </c>
      <c r="B213" s="79">
        <v>0.11071783949827194</v>
      </c>
      <c r="C213" s="79">
        <v>0.11019963859258901</v>
      </c>
      <c r="D213" s="87">
        <v>7.3502892921663343E-2</v>
      </c>
      <c r="E213" s="87">
        <v>9.1177775667991456E-2</v>
      </c>
      <c r="F213" s="70">
        <f t="shared" si="3"/>
        <v>21</v>
      </c>
    </row>
    <row r="214" spans="1:6" x14ac:dyDescent="0.25">
      <c r="A214" s="1" t="s">
        <v>113</v>
      </c>
      <c r="B214" s="79">
        <v>7.1899930970085374E-2</v>
      </c>
      <c r="C214" s="79">
        <v>6.1371656501035959E-2</v>
      </c>
      <c r="D214" s="87">
        <v>5.6003744676268771E-2</v>
      </c>
      <c r="E214" s="87">
        <v>5.9145007062572204E-2</v>
      </c>
      <c r="F214" s="70">
        <f t="shared" si="3"/>
        <v>30</v>
      </c>
    </row>
    <row r="215" spans="1:6" x14ac:dyDescent="0.25">
      <c r="A215" s="1" t="s">
        <v>114</v>
      </c>
      <c r="B215" s="79">
        <v>4.6767099427403716E-2</v>
      </c>
      <c r="C215" s="79">
        <v>4.9598901995022329E-2</v>
      </c>
      <c r="D215" s="87">
        <v>6.3660767647085115E-2</v>
      </c>
      <c r="E215" s="87">
        <v>7.6627978383298642E-2</v>
      </c>
      <c r="F215" s="70">
        <f t="shared" si="3"/>
        <v>26</v>
      </c>
    </row>
    <row r="216" spans="1:6" x14ac:dyDescent="0.25">
      <c r="A216" s="1" t="s">
        <v>115</v>
      </c>
      <c r="B216" s="79">
        <v>2.9030385449441549E-2</v>
      </c>
      <c r="C216" s="79">
        <v>2.3277395642637033E-2</v>
      </c>
      <c r="D216" s="87">
        <v>2.8846209597625492E-2</v>
      </c>
      <c r="E216" s="87">
        <v>2.4407386118727403E-2</v>
      </c>
      <c r="F216" s="70">
        <f t="shared" ref="F216:F234" si="4">RANK(E216,E$184:E$234,0)</f>
        <v>41</v>
      </c>
    </row>
    <row r="217" spans="1:6" x14ac:dyDescent="0.25">
      <c r="A217" s="1" t="s">
        <v>116</v>
      </c>
      <c r="B217" s="79">
        <v>1.5355836227954296E-2</v>
      </c>
      <c r="C217" s="79">
        <v>1.1264936103702022E-2</v>
      </c>
      <c r="D217" s="87">
        <v>8.3049855837789913E-3</v>
      </c>
      <c r="E217" s="87">
        <v>9.1034604536465013E-3</v>
      </c>
      <c r="F217" s="70">
        <f t="shared" si="4"/>
        <v>47</v>
      </c>
    </row>
    <row r="218" spans="1:6" x14ac:dyDescent="0.25">
      <c r="A218" s="1" t="s">
        <v>117</v>
      </c>
      <c r="B218" s="79">
        <v>8.7089340509039853E-2</v>
      </c>
      <c r="C218" s="79">
        <v>8.9494189733110394E-2</v>
      </c>
      <c r="D218" s="87">
        <v>0.12630490947412115</v>
      </c>
      <c r="E218" s="87">
        <v>9.0264682478273239E-2</v>
      </c>
      <c r="F218" s="70">
        <f t="shared" si="4"/>
        <v>22</v>
      </c>
    </row>
    <row r="219" spans="1:6" x14ac:dyDescent="0.25">
      <c r="A219" s="1" t="s">
        <v>118</v>
      </c>
      <c r="B219" s="79">
        <v>6.5565881696036096E-2</v>
      </c>
      <c r="C219" s="79">
        <v>7.2998925983844595E-2</v>
      </c>
      <c r="D219" s="87">
        <v>7.6879931640217419E-2</v>
      </c>
      <c r="E219" s="87">
        <v>7.9540908899792373E-2</v>
      </c>
      <c r="F219" s="70">
        <f t="shared" si="4"/>
        <v>25</v>
      </c>
    </row>
    <row r="220" spans="1:6" x14ac:dyDescent="0.25">
      <c r="A220" s="1" t="s">
        <v>119</v>
      </c>
      <c r="B220" s="79">
        <v>5.5927616377360601E-2</v>
      </c>
      <c r="C220" s="79">
        <v>5.3558959622051955E-2</v>
      </c>
      <c r="D220" s="87">
        <v>6.1851112805511282E-2</v>
      </c>
      <c r="E220" s="87">
        <v>6.3761066773084935E-2</v>
      </c>
      <c r="F220" s="70">
        <f t="shared" si="4"/>
        <v>28</v>
      </c>
    </row>
    <row r="221" spans="1:6" x14ac:dyDescent="0.25">
      <c r="A221" s="1" t="s">
        <v>120</v>
      </c>
      <c r="B221" s="79">
        <v>5.823728187412313E-2</v>
      </c>
      <c r="C221" s="79">
        <v>6.2416028918034432E-2</v>
      </c>
      <c r="D221" s="87">
        <v>5.4471931161248432E-2</v>
      </c>
      <c r="E221" s="87">
        <v>5.9764766298666797E-2</v>
      </c>
      <c r="F221" s="70">
        <f t="shared" si="4"/>
        <v>29</v>
      </c>
    </row>
    <row r="222" spans="1:6" x14ac:dyDescent="0.25">
      <c r="A222" s="1" t="s">
        <v>121</v>
      </c>
      <c r="B222" s="79">
        <v>9.6556838075797513E-2</v>
      </c>
      <c r="C222" s="79">
        <v>8.3680329637793108E-2</v>
      </c>
      <c r="D222" s="87">
        <v>8.2400946889672574E-2</v>
      </c>
      <c r="E222" s="87">
        <v>8.9153295886938336E-2</v>
      </c>
      <c r="F222" s="70">
        <f t="shared" si="4"/>
        <v>23</v>
      </c>
    </row>
    <row r="223" spans="1:6" x14ac:dyDescent="0.25">
      <c r="A223" s="1" t="s">
        <v>122</v>
      </c>
      <c r="B223" s="79">
        <v>5.790344222478274E-2</v>
      </c>
      <c r="C223" s="79">
        <v>5.8364858392898213E-2</v>
      </c>
      <c r="D223" s="87">
        <v>6.5440992204387413E-2</v>
      </c>
      <c r="E223" s="87">
        <v>5.8896225647228642E-2</v>
      </c>
      <c r="F223" s="70">
        <f t="shared" si="4"/>
        <v>31</v>
      </c>
    </row>
    <row r="224" spans="1:6" x14ac:dyDescent="0.25">
      <c r="A224" s="1" t="s">
        <v>123</v>
      </c>
      <c r="B224" s="79">
        <v>0.10029523683460882</v>
      </c>
      <c r="C224" s="79">
        <v>9.9838004803602831E-2</v>
      </c>
      <c r="D224" s="87">
        <v>9.0747945413205772E-2</v>
      </c>
      <c r="E224" s="87">
        <v>0.20272621580558828</v>
      </c>
      <c r="F224" s="70">
        <f t="shared" si="4"/>
        <v>4</v>
      </c>
    </row>
    <row r="225" spans="1:6" x14ac:dyDescent="0.25">
      <c r="A225" s="1" t="s">
        <v>124</v>
      </c>
      <c r="B225" s="79">
        <v>0.13875909233121081</v>
      </c>
      <c r="C225" s="79">
        <v>0.13855773445811498</v>
      </c>
      <c r="D225" s="87">
        <v>0.13216818679582251</v>
      </c>
      <c r="E225" s="87">
        <v>0.10774765849349437</v>
      </c>
      <c r="F225" s="70">
        <f t="shared" si="4"/>
        <v>15</v>
      </c>
    </row>
    <row r="226" spans="1:6" x14ac:dyDescent="0.25">
      <c r="A226" s="1" t="s">
        <v>63</v>
      </c>
      <c r="B226" s="79">
        <v>0.12787827133111179</v>
      </c>
      <c r="C226" s="79">
        <v>0.11119700040639266</v>
      </c>
      <c r="D226" s="87">
        <v>9.4625371446287937E-2</v>
      </c>
      <c r="E226" s="87">
        <v>5.4845305740113016E-2</v>
      </c>
      <c r="F226" s="70">
        <f t="shared" si="4"/>
        <v>34</v>
      </c>
    </row>
    <row r="227" spans="1:6" x14ac:dyDescent="0.25">
      <c r="A227" s="1" t="s">
        <v>125</v>
      </c>
      <c r="B227" s="79">
        <v>7.421273219292987E-2</v>
      </c>
      <c r="C227" s="79">
        <v>9.6910329168347423E-2</v>
      </c>
      <c r="D227" s="87">
        <v>9.1015620308055337E-2</v>
      </c>
      <c r="E227" s="87">
        <v>9.8392466856090294E-2</v>
      </c>
      <c r="F227" s="70">
        <f t="shared" si="4"/>
        <v>18</v>
      </c>
    </row>
    <row r="228" spans="1:6" x14ac:dyDescent="0.25">
      <c r="A228" s="1" t="s">
        <v>126</v>
      </c>
      <c r="B228" s="79">
        <v>0.29513434448979931</v>
      </c>
      <c r="C228" s="79">
        <v>0.29536089129668547</v>
      </c>
      <c r="D228" s="87">
        <v>0.20515082426784967</v>
      </c>
      <c r="E228" s="87">
        <v>0.19088469887548074</v>
      </c>
      <c r="F228" s="70">
        <f t="shared" si="4"/>
        <v>6</v>
      </c>
    </row>
    <row r="229" spans="1:6" x14ac:dyDescent="0.25">
      <c r="A229" s="1" t="s">
        <v>127</v>
      </c>
      <c r="B229" s="79">
        <v>1.5681185648514196E-3</v>
      </c>
      <c r="C229" s="79">
        <v>7.3131515248404675E-3</v>
      </c>
      <c r="D229" s="87">
        <v>2.7713628121494142E-2</v>
      </c>
      <c r="E229" s="87">
        <v>2.1305346250363944E-2</v>
      </c>
      <c r="F229" s="70">
        <f t="shared" si="4"/>
        <v>44</v>
      </c>
    </row>
    <row r="230" spans="1:6" x14ac:dyDescent="0.25">
      <c r="A230" s="1" t="s">
        <v>128</v>
      </c>
      <c r="B230" s="79">
        <v>0.18237902559063443</v>
      </c>
      <c r="C230" s="79">
        <v>0.16655832947701779</v>
      </c>
      <c r="D230" s="87">
        <v>0.14869841807936698</v>
      </c>
      <c r="E230" s="87">
        <v>0.14287896041180329</v>
      </c>
      <c r="F230" s="70">
        <f t="shared" si="4"/>
        <v>10</v>
      </c>
    </row>
    <row r="231" spans="1:6" x14ac:dyDescent="0.25">
      <c r="A231" s="1" t="s">
        <v>129</v>
      </c>
      <c r="B231" s="79">
        <v>0.15334021899737363</v>
      </c>
      <c r="C231" s="79">
        <v>0.14373709091696416</v>
      </c>
      <c r="D231" s="87">
        <v>0.14051344065185745</v>
      </c>
      <c r="E231" s="87">
        <v>9.5883908135621157E-2</v>
      </c>
      <c r="F231" s="70">
        <f t="shared" si="4"/>
        <v>19</v>
      </c>
    </row>
    <row r="232" spans="1:6" x14ac:dyDescent="0.25">
      <c r="A232" s="1" t="s">
        <v>130</v>
      </c>
      <c r="B232" s="79">
        <v>5.4203361671500772E-3</v>
      </c>
      <c r="C232" s="79">
        <v>3.6915828328495407E-3</v>
      </c>
      <c r="D232" s="87">
        <v>3.3096671772017685E-3</v>
      </c>
      <c r="E232" s="87">
        <v>3.7261521200328152E-3</v>
      </c>
      <c r="F232" s="70">
        <f t="shared" si="4"/>
        <v>49</v>
      </c>
    </row>
    <row r="233" spans="1:6" x14ac:dyDescent="0.25">
      <c r="A233" s="1" t="s">
        <v>131</v>
      </c>
      <c r="B233" s="79">
        <v>6.4010856986198947E-2</v>
      </c>
      <c r="C233" s="79">
        <v>6.2895657576527819E-2</v>
      </c>
      <c r="D233" s="87">
        <v>4.7272806198597028E-2</v>
      </c>
      <c r="E233" s="87">
        <v>4.4988278873650672E-2</v>
      </c>
      <c r="F233" s="70">
        <f t="shared" si="4"/>
        <v>37</v>
      </c>
    </row>
    <row r="234" spans="1:6" x14ac:dyDescent="0.25">
      <c r="A234" s="1" t="s">
        <v>132</v>
      </c>
      <c r="B234" s="79">
        <v>1.9507283668111823E-2</v>
      </c>
      <c r="C234" s="79">
        <v>0.12083215738093805</v>
      </c>
      <c r="D234" s="87">
        <v>0.12701893871522893</v>
      </c>
      <c r="E234" s="87">
        <v>0.12836970887868648</v>
      </c>
      <c r="F234" s="70">
        <f t="shared" si="4"/>
        <v>11</v>
      </c>
    </row>
    <row r="235" spans="1:6" x14ac:dyDescent="0.25">
      <c r="A235" s="67" t="s">
        <v>133</v>
      </c>
      <c r="B235" s="79">
        <v>8.4818198885670187E-2</v>
      </c>
      <c r="C235" s="79">
        <v>9.1856683646175871E-2</v>
      </c>
      <c r="D235" s="87">
        <v>0.10536353542576481</v>
      </c>
      <c r="E235" s="87">
        <v>0.10658817170276702</v>
      </c>
      <c r="F235" s="70" t="e">
        <v>#N/A</v>
      </c>
    </row>
    <row r="237" spans="1:6" x14ac:dyDescent="0.25">
      <c r="E237" s="125"/>
    </row>
    <row r="238" spans="1:6" x14ac:dyDescent="0.25">
      <c r="E238" s="125"/>
    </row>
  </sheetData>
  <sortState xmlns:xlrd2="http://schemas.microsoft.com/office/spreadsheetml/2017/richdata2" ref="B241:B291">
    <sortCondition ref="B241"/>
  </sortState>
  <mergeCells count="22">
    <mergeCell ref="A3:A4"/>
    <mergeCell ref="A5:A6"/>
    <mergeCell ref="B5:B6"/>
    <mergeCell ref="C5:C6"/>
    <mergeCell ref="A64:A65"/>
    <mergeCell ref="B64:B65"/>
    <mergeCell ref="C64:C65"/>
    <mergeCell ref="D64:D65"/>
    <mergeCell ref="D5:D6"/>
    <mergeCell ref="F182:F183"/>
    <mergeCell ref="A182:A183"/>
    <mergeCell ref="B182:B183"/>
    <mergeCell ref="C182:C183"/>
    <mergeCell ref="A123:A124"/>
    <mergeCell ref="B123:B124"/>
    <mergeCell ref="C123:C124"/>
    <mergeCell ref="D182:D183"/>
    <mergeCell ref="D123:D124"/>
    <mergeCell ref="E5:E6"/>
    <mergeCell ref="E123:E124"/>
    <mergeCell ref="E64:E65"/>
    <mergeCell ref="E182:E183"/>
  </mergeCells>
  <phoneticPr fontId="31" type="noConversion"/>
  <pageMargins left="0.7" right="0.7" top="0.75" bottom="0.75" header="0.3" footer="0.3"/>
  <pageSetup orientation="portrait" r:id="rId1"/>
  <ignoredErrors>
    <ignoredError sqref="B5:D5 B64:D64 B182:D182 B123:D123" numberStoredAsText="1"/>
  </ignoredError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G240"/>
  <sheetViews>
    <sheetView topLeftCell="A218" workbookViewId="0">
      <selection activeCell="E241" sqref="E241"/>
    </sheetView>
  </sheetViews>
  <sheetFormatPr defaultColWidth="8.5703125" defaultRowHeight="15" x14ac:dyDescent="0.25"/>
  <cols>
    <col min="1" max="1" width="15.140625" customWidth="1"/>
    <col min="2" max="2" width="13.5703125" customWidth="1"/>
    <col min="3" max="3" width="10.5703125" bestFit="1" customWidth="1"/>
    <col min="4" max="4" width="12.42578125" bestFit="1" customWidth="1"/>
    <col min="5" max="5" width="12.42578125" customWidth="1"/>
    <col min="6" max="6" width="12.42578125" bestFit="1" customWidth="1"/>
    <col min="7" max="7" width="13.5703125" bestFit="1" customWidth="1"/>
    <col min="8" max="8" width="12.140625" bestFit="1" customWidth="1"/>
  </cols>
  <sheetData>
    <row r="1" spans="1:5" ht="23.25" customHeight="1" x14ac:dyDescent="0.25"/>
    <row r="2" spans="1:5" ht="24"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6">
        <f>B66+B125</f>
        <v>4519743</v>
      </c>
      <c r="C7" s="76">
        <f>C66+C125</f>
        <v>4030989</v>
      </c>
      <c r="D7" s="76">
        <f>D66+D125</f>
        <v>4826892</v>
      </c>
      <c r="E7" s="76">
        <f>E66+E125</f>
        <v>3855237</v>
      </c>
    </row>
    <row r="8" spans="1:5" x14ac:dyDescent="0.25">
      <c r="A8" s="1" t="s">
        <v>84</v>
      </c>
      <c r="B8" s="76">
        <f t="shared" ref="B8:E58" si="0">B67+B126</f>
        <v>965318</v>
      </c>
      <c r="C8" s="76">
        <f t="shared" si="0"/>
        <v>705842</v>
      </c>
      <c r="D8" s="76">
        <f t="shared" si="0"/>
        <v>545097</v>
      </c>
      <c r="E8" s="76">
        <f t="shared" si="0"/>
        <v>294110</v>
      </c>
    </row>
    <row r="9" spans="1:5" x14ac:dyDescent="0.25">
      <c r="A9" s="1" t="s">
        <v>85</v>
      </c>
      <c r="B9" s="76">
        <f t="shared" si="0"/>
        <v>15812574</v>
      </c>
      <c r="C9" s="76">
        <f t="shared" si="0"/>
        <v>21370092</v>
      </c>
      <c r="D9" s="76">
        <f t="shared" si="0"/>
        <v>14478083</v>
      </c>
      <c r="E9" s="76">
        <f t="shared" si="0"/>
        <v>12819100</v>
      </c>
    </row>
    <row r="10" spans="1:5" x14ac:dyDescent="0.25">
      <c r="A10" s="1" t="s">
        <v>86</v>
      </c>
      <c r="B10" s="76">
        <f t="shared" si="0"/>
        <v>1752171</v>
      </c>
      <c r="C10" s="76">
        <f t="shared" si="0"/>
        <v>1377289</v>
      </c>
      <c r="D10" s="76">
        <f t="shared" si="0"/>
        <v>1214493</v>
      </c>
      <c r="E10" s="76">
        <f t="shared" si="0"/>
        <v>1206015</v>
      </c>
    </row>
    <row r="11" spans="1:5" x14ac:dyDescent="0.25">
      <c r="A11" s="1" t="s">
        <v>87</v>
      </c>
      <c r="B11" s="76">
        <f t="shared" si="0"/>
        <v>399028455</v>
      </c>
      <c r="C11" s="76">
        <f t="shared" si="0"/>
        <v>410482974</v>
      </c>
      <c r="D11" s="76">
        <f t="shared" si="0"/>
        <v>384934127</v>
      </c>
      <c r="E11" s="76">
        <f t="shared" si="0"/>
        <v>328934454</v>
      </c>
    </row>
    <row r="12" spans="1:5" x14ac:dyDescent="0.25">
      <c r="A12" s="1" t="s">
        <v>88</v>
      </c>
      <c r="B12" s="76">
        <f t="shared" si="0"/>
        <v>23296028</v>
      </c>
      <c r="C12" s="76">
        <f t="shared" si="0"/>
        <v>9495088</v>
      </c>
      <c r="D12" s="76">
        <f t="shared" si="0"/>
        <v>8293570</v>
      </c>
      <c r="E12" s="76">
        <f t="shared" si="0"/>
        <v>12330893</v>
      </c>
    </row>
    <row r="13" spans="1:5" x14ac:dyDescent="0.25">
      <c r="A13" s="1" t="s">
        <v>89</v>
      </c>
      <c r="B13" s="76">
        <f t="shared" si="0"/>
        <v>10798293</v>
      </c>
      <c r="C13" s="76">
        <f t="shared" si="0"/>
        <v>8959746</v>
      </c>
      <c r="D13" s="76">
        <f t="shared" si="0"/>
        <v>13674783</v>
      </c>
      <c r="E13" s="76">
        <f t="shared" si="0"/>
        <v>20431012</v>
      </c>
    </row>
    <row r="14" spans="1:5" x14ac:dyDescent="0.25">
      <c r="A14" s="1" t="s">
        <v>90</v>
      </c>
      <c r="B14" s="76">
        <f t="shared" si="0"/>
        <v>750002</v>
      </c>
      <c r="C14" s="76">
        <f t="shared" si="0"/>
        <v>0</v>
      </c>
      <c r="D14" s="76">
        <f t="shared" si="0"/>
        <v>0</v>
      </c>
      <c r="E14" s="76">
        <f t="shared" si="0"/>
        <v>0</v>
      </c>
    </row>
    <row r="15" spans="1:5" x14ac:dyDescent="0.25">
      <c r="A15" s="1" t="s">
        <v>91</v>
      </c>
      <c r="B15" s="76">
        <f t="shared" si="0"/>
        <v>1238827</v>
      </c>
      <c r="C15" s="76">
        <f t="shared" si="0"/>
        <v>1106314</v>
      </c>
      <c r="D15" s="76">
        <f t="shared" si="0"/>
        <v>1307183</v>
      </c>
      <c r="E15" s="76">
        <f t="shared" si="0"/>
        <v>1368718</v>
      </c>
    </row>
    <row r="16" spans="1:5" x14ac:dyDescent="0.25">
      <c r="A16" s="1" t="s">
        <v>92</v>
      </c>
      <c r="B16" s="76">
        <f t="shared" si="0"/>
        <v>22261213</v>
      </c>
      <c r="C16" s="76">
        <f t="shared" si="0"/>
        <v>27220805</v>
      </c>
      <c r="D16" s="76">
        <f t="shared" si="0"/>
        <v>24195876</v>
      </c>
      <c r="E16" s="76">
        <f t="shared" si="0"/>
        <v>24071785</v>
      </c>
    </row>
    <row r="17" spans="1:5" x14ac:dyDescent="0.25">
      <c r="A17" s="1" t="s">
        <v>93</v>
      </c>
      <c r="B17" s="76">
        <f t="shared" si="0"/>
        <v>26747221</v>
      </c>
      <c r="C17" s="76">
        <f t="shared" si="0"/>
        <v>26589840</v>
      </c>
      <c r="D17" s="76">
        <f t="shared" si="0"/>
        <v>28254838</v>
      </c>
      <c r="E17" s="76">
        <f t="shared" si="0"/>
        <v>15596556</v>
      </c>
    </row>
    <row r="18" spans="1:5" x14ac:dyDescent="0.25">
      <c r="A18" s="1" t="s">
        <v>94</v>
      </c>
      <c r="B18" s="76">
        <f t="shared" si="0"/>
        <v>32412900</v>
      </c>
      <c r="C18" s="76">
        <f t="shared" si="0"/>
        <v>20598050</v>
      </c>
      <c r="D18" s="76">
        <f t="shared" si="0"/>
        <v>25369012</v>
      </c>
      <c r="E18" s="76">
        <f t="shared" si="0"/>
        <v>24545068</v>
      </c>
    </row>
    <row r="19" spans="1:5" x14ac:dyDescent="0.25">
      <c r="A19" s="1" t="s">
        <v>95</v>
      </c>
      <c r="B19" s="76">
        <f t="shared" si="0"/>
        <v>621125</v>
      </c>
      <c r="C19" s="76">
        <f t="shared" si="0"/>
        <v>126158</v>
      </c>
      <c r="D19" s="76">
        <f t="shared" si="0"/>
        <v>39536</v>
      </c>
      <c r="E19" s="76">
        <f t="shared" si="0"/>
        <v>136272</v>
      </c>
    </row>
    <row r="20" spans="1:5" x14ac:dyDescent="0.25">
      <c r="A20" s="1" t="s">
        <v>96</v>
      </c>
      <c r="B20" s="76">
        <f t="shared" si="0"/>
        <v>9929799</v>
      </c>
      <c r="C20" s="76">
        <f t="shared" si="0"/>
        <v>8487285</v>
      </c>
      <c r="D20" s="76">
        <f t="shared" si="0"/>
        <v>6842362</v>
      </c>
      <c r="E20" s="76">
        <f t="shared" si="0"/>
        <v>10328074</v>
      </c>
    </row>
    <row r="21" spans="1:5" x14ac:dyDescent="0.25">
      <c r="A21" s="1" t="s">
        <v>97</v>
      </c>
      <c r="B21" s="76">
        <f t="shared" si="0"/>
        <v>30345</v>
      </c>
      <c r="C21" s="76">
        <f t="shared" si="0"/>
        <v>104375</v>
      </c>
      <c r="D21" s="76">
        <f t="shared" si="0"/>
        <v>893778</v>
      </c>
      <c r="E21" s="76">
        <f t="shared" si="0"/>
        <v>1102831</v>
      </c>
    </row>
    <row r="22" spans="1:5" x14ac:dyDescent="0.25">
      <c r="A22" s="1" t="s">
        <v>98</v>
      </c>
      <c r="B22" s="76">
        <f t="shared" si="0"/>
        <v>2257358</v>
      </c>
      <c r="C22" s="76">
        <f t="shared" si="0"/>
        <v>1896799</v>
      </c>
      <c r="D22" s="76">
        <f t="shared" si="0"/>
        <v>1639850</v>
      </c>
      <c r="E22" s="76">
        <f t="shared" si="0"/>
        <v>1302454</v>
      </c>
    </row>
    <row r="23" spans="1:5" x14ac:dyDescent="0.25">
      <c r="A23" s="1" t="s">
        <v>99</v>
      </c>
      <c r="B23" s="76">
        <f t="shared" si="0"/>
        <v>4315728</v>
      </c>
      <c r="C23" s="76">
        <f t="shared" si="0"/>
        <v>5037391</v>
      </c>
      <c r="D23" s="76">
        <f t="shared" si="0"/>
        <v>4445520</v>
      </c>
      <c r="E23" s="76">
        <f t="shared" si="0"/>
        <v>4623833</v>
      </c>
    </row>
    <row r="24" spans="1:5" x14ac:dyDescent="0.25">
      <c r="A24" s="1" t="s">
        <v>100</v>
      </c>
      <c r="B24" s="76">
        <f t="shared" si="0"/>
        <v>15528330</v>
      </c>
      <c r="C24" s="76">
        <f t="shared" si="0"/>
        <v>11776291</v>
      </c>
      <c r="D24" s="76">
        <f t="shared" si="0"/>
        <v>10577899</v>
      </c>
      <c r="E24" s="76">
        <f t="shared" si="0"/>
        <v>8517244</v>
      </c>
    </row>
    <row r="25" spans="1:5" x14ac:dyDescent="0.25">
      <c r="A25" s="1" t="s">
        <v>101</v>
      </c>
      <c r="B25" s="76">
        <f t="shared" si="0"/>
        <v>9661177</v>
      </c>
      <c r="C25" s="76">
        <f t="shared" si="0"/>
        <v>8668228</v>
      </c>
      <c r="D25" s="76">
        <f t="shared" si="0"/>
        <v>8572981</v>
      </c>
      <c r="E25" s="76">
        <f t="shared" si="0"/>
        <v>9893170</v>
      </c>
    </row>
    <row r="26" spans="1:5" x14ac:dyDescent="0.25">
      <c r="A26" s="1" t="s">
        <v>102</v>
      </c>
      <c r="B26" s="76">
        <f t="shared" si="0"/>
        <v>6695634</v>
      </c>
      <c r="C26" s="76">
        <f t="shared" si="0"/>
        <v>10177407</v>
      </c>
      <c r="D26" s="76">
        <f t="shared" si="0"/>
        <v>3038000</v>
      </c>
      <c r="E26" s="76">
        <f t="shared" si="0"/>
        <v>6181701</v>
      </c>
    </row>
    <row r="27" spans="1:5" x14ac:dyDescent="0.25">
      <c r="A27" s="1" t="s">
        <v>103</v>
      </c>
      <c r="B27" s="76">
        <f t="shared" si="0"/>
        <v>5644180</v>
      </c>
      <c r="C27" s="76">
        <f t="shared" si="0"/>
        <v>6224116</v>
      </c>
      <c r="D27" s="76">
        <f t="shared" si="0"/>
        <v>5581162</v>
      </c>
      <c r="E27" s="76">
        <f t="shared" si="0"/>
        <v>6149883</v>
      </c>
    </row>
    <row r="28" spans="1:5" x14ac:dyDescent="0.25">
      <c r="A28" s="1" t="s">
        <v>104</v>
      </c>
      <c r="B28" s="76">
        <f t="shared" si="0"/>
        <v>13839756</v>
      </c>
      <c r="C28" s="76">
        <f t="shared" si="0"/>
        <v>14608848</v>
      </c>
      <c r="D28" s="76">
        <f t="shared" si="0"/>
        <v>12082022</v>
      </c>
      <c r="E28" s="76">
        <f t="shared" si="0"/>
        <v>13298374</v>
      </c>
    </row>
    <row r="29" spans="1:5" x14ac:dyDescent="0.25">
      <c r="A29" s="1" t="s">
        <v>105</v>
      </c>
      <c r="B29" s="76">
        <f t="shared" si="0"/>
        <v>76433465</v>
      </c>
      <c r="C29" s="76">
        <f t="shared" si="0"/>
        <v>69373035</v>
      </c>
      <c r="D29" s="76">
        <f t="shared" si="0"/>
        <v>72382472</v>
      </c>
      <c r="E29" s="76">
        <f t="shared" si="0"/>
        <v>100174910</v>
      </c>
    </row>
    <row r="30" spans="1:5" x14ac:dyDescent="0.25">
      <c r="A30" s="1" t="s">
        <v>106</v>
      </c>
      <c r="B30" s="76">
        <f t="shared" si="0"/>
        <v>2659764</v>
      </c>
      <c r="C30" s="76">
        <f t="shared" si="0"/>
        <v>2759412</v>
      </c>
      <c r="D30" s="76">
        <f t="shared" si="0"/>
        <v>2563917</v>
      </c>
      <c r="E30" s="76">
        <f t="shared" si="0"/>
        <v>2523819</v>
      </c>
    </row>
    <row r="31" spans="1:5" x14ac:dyDescent="0.25">
      <c r="A31" s="1" t="s">
        <v>107</v>
      </c>
      <c r="B31" s="76">
        <f t="shared" si="0"/>
        <v>12259830</v>
      </c>
      <c r="C31" s="76">
        <f t="shared" si="0"/>
        <v>11519831</v>
      </c>
      <c r="D31" s="76">
        <f t="shared" si="0"/>
        <v>34495660</v>
      </c>
      <c r="E31" s="76">
        <f t="shared" si="0"/>
        <v>11790686</v>
      </c>
    </row>
    <row r="32" spans="1:5" x14ac:dyDescent="0.25">
      <c r="A32" s="1" t="s">
        <v>108</v>
      </c>
      <c r="B32" s="76">
        <f t="shared" si="0"/>
        <v>696595</v>
      </c>
      <c r="C32" s="76">
        <f t="shared" si="0"/>
        <v>2624165</v>
      </c>
      <c r="D32" s="76">
        <f t="shared" si="0"/>
        <v>5454273</v>
      </c>
      <c r="E32" s="76">
        <f t="shared" si="0"/>
        <v>10378176</v>
      </c>
    </row>
    <row r="33" spans="1:5" x14ac:dyDescent="0.25">
      <c r="A33" s="1" t="s">
        <v>109</v>
      </c>
      <c r="B33" s="76">
        <f t="shared" si="0"/>
        <v>0</v>
      </c>
      <c r="C33" s="76">
        <f t="shared" si="0"/>
        <v>665181</v>
      </c>
      <c r="D33" s="76">
        <f t="shared" si="0"/>
        <v>1283932</v>
      </c>
      <c r="E33" s="76">
        <f t="shared" si="0"/>
        <v>1009841</v>
      </c>
    </row>
    <row r="34" spans="1:5" x14ac:dyDescent="0.25">
      <c r="A34" s="1" t="s">
        <v>110</v>
      </c>
      <c r="B34" s="76">
        <f t="shared" si="0"/>
        <v>0</v>
      </c>
      <c r="C34" s="76">
        <f t="shared" si="0"/>
        <v>0</v>
      </c>
      <c r="D34" s="76">
        <f t="shared" si="0"/>
        <v>0</v>
      </c>
      <c r="E34" s="76">
        <f t="shared" si="0"/>
        <v>0</v>
      </c>
    </row>
    <row r="35" spans="1:5" x14ac:dyDescent="0.25">
      <c r="A35" s="1" t="s">
        <v>111</v>
      </c>
      <c r="B35" s="76">
        <f t="shared" si="0"/>
        <v>2032283</v>
      </c>
      <c r="C35" s="76">
        <f t="shared" si="0"/>
        <v>3105223</v>
      </c>
      <c r="D35" s="76">
        <f t="shared" si="0"/>
        <v>2004762</v>
      </c>
      <c r="E35" s="76">
        <f t="shared" si="0"/>
        <v>4505698</v>
      </c>
    </row>
    <row r="36" spans="1:5" x14ac:dyDescent="0.25">
      <c r="A36" s="1" t="s">
        <v>112</v>
      </c>
      <c r="B36" s="76">
        <f t="shared" si="0"/>
        <v>1076693</v>
      </c>
      <c r="C36" s="76">
        <f t="shared" si="0"/>
        <v>754362</v>
      </c>
      <c r="D36" s="76">
        <f t="shared" si="0"/>
        <v>2039905</v>
      </c>
      <c r="E36" s="76">
        <f t="shared" si="0"/>
        <v>2727362</v>
      </c>
    </row>
    <row r="37" spans="1:5" x14ac:dyDescent="0.25">
      <c r="A37" s="1" t="s">
        <v>113</v>
      </c>
      <c r="B37" s="76">
        <f t="shared" si="0"/>
        <v>25007615</v>
      </c>
      <c r="C37" s="76">
        <f t="shared" si="0"/>
        <v>21323190</v>
      </c>
      <c r="D37" s="76">
        <f t="shared" si="0"/>
        <v>20231178</v>
      </c>
      <c r="E37" s="76">
        <f t="shared" si="0"/>
        <v>19439413</v>
      </c>
    </row>
    <row r="38" spans="1:5" x14ac:dyDescent="0.25">
      <c r="A38" s="1" t="s">
        <v>114</v>
      </c>
      <c r="B38" s="76">
        <f t="shared" si="0"/>
        <v>2169778</v>
      </c>
      <c r="C38" s="76">
        <f t="shared" si="0"/>
        <v>1872778</v>
      </c>
      <c r="D38" s="76">
        <f t="shared" si="0"/>
        <v>743701</v>
      </c>
      <c r="E38" s="76">
        <f t="shared" si="0"/>
        <v>4761828</v>
      </c>
    </row>
    <row r="39" spans="1:5" x14ac:dyDescent="0.25">
      <c r="A39" s="1" t="s">
        <v>115</v>
      </c>
      <c r="B39" s="76">
        <f t="shared" si="0"/>
        <v>51615140</v>
      </c>
      <c r="C39" s="76">
        <f t="shared" si="0"/>
        <v>52177745</v>
      </c>
      <c r="D39" s="76">
        <f t="shared" si="0"/>
        <v>51734884</v>
      </c>
      <c r="E39" s="76">
        <f t="shared" si="0"/>
        <v>31820523</v>
      </c>
    </row>
    <row r="40" spans="1:5" x14ac:dyDescent="0.25">
      <c r="A40" s="1" t="s">
        <v>116</v>
      </c>
      <c r="B40" s="76">
        <f t="shared" si="0"/>
        <v>4291764</v>
      </c>
      <c r="C40" s="76">
        <f t="shared" si="0"/>
        <v>3455576</v>
      </c>
      <c r="D40" s="76">
        <f t="shared" si="0"/>
        <v>2997571</v>
      </c>
      <c r="E40" s="76">
        <f t="shared" si="0"/>
        <v>2730776</v>
      </c>
    </row>
    <row r="41" spans="1:5" x14ac:dyDescent="0.25">
      <c r="A41" s="1" t="s">
        <v>117</v>
      </c>
      <c r="B41" s="76">
        <f t="shared" si="0"/>
        <v>1057168</v>
      </c>
      <c r="C41" s="76">
        <f t="shared" si="0"/>
        <v>1185772</v>
      </c>
      <c r="D41" s="76">
        <f t="shared" si="0"/>
        <v>1011216</v>
      </c>
      <c r="E41" s="76">
        <f t="shared" si="0"/>
        <v>871331</v>
      </c>
    </row>
    <row r="42" spans="1:5" x14ac:dyDescent="0.25">
      <c r="A42" s="1" t="s">
        <v>118</v>
      </c>
      <c r="B42" s="76">
        <f t="shared" si="0"/>
        <v>24547749</v>
      </c>
      <c r="C42" s="76">
        <f t="shared" si="0"/>
        <v>34890643</v>
      </c>
      <c r="D42" s="76">
        <f t="shared" si="0"/>
        <v>44863901</v>
      </c>
      <c r="E42" s="76">
        <f t="shared" si="0"/>
        <v>62055223</v>
      </c>
    </row>
    <row r="43" spans="1:5" x14ac:dyDescent="0.25">
      <c r="A43" s="1" t="s">
        <v>119</v>
      </c>
      <c r="B43" s="76">
        <f t="shared" si="0"/>
        <v>3576244</v>
      </c>
      <c r="C43" s="76">
        <f t="shared" si="0"/>
        <v>6076031</v>
      </c>
      <c r="D43" s="76">
        <f t="shared" si="0"/>
        <v>2498403</v>
      </c>
      <c r="E43" s="76">
        <f t="shared" si="0"/>
        <v>2964799</v>
      </c>
    </row>
    <row r="44" spans="1:5" x14ac:dyDescent="0.25">
      <c r="A44" s="1" t="s">
        <v>120</v>
      </c>
      <c r="B44" s="76">
        <f t="shared" si="0"/>
        <v>12399975</v>
      </c>
      <c r="C44" s="76">
        <f t="shared" si="0"/>
        <v>11367074</v>
      </c>
      <c r="D44" s="76">
        <f t="shared" si="0"/>
        <v>15599997</v>
      </c>
      <c r="E44" s="76">
        <f t="shared" si="0"/>
        <v>12419852</v>
      </c>
    </row>
    <row r="45" spans="1:5" x14ac:dyDescent="0.25">
      <c r="A45" s="1" t="s">
        <v>121</v>
      </c>
      <c r="B45" s="76">
        <f t="shared" si="0"/>
        <v>8602202</v>
      </c>
      <c r="C45" s="76">
        <f t="shared" si="0"/>
        <v>7240767</v>
      </c>
      <c r="D45" s="76">
        <f t="shared" si="0"/>
        <v>5930846</v>
      </c>
      <c r="E45" s="76">
        <f t="shared" si="0"/>
        <v>5971710</v>
      </c>
    </row>
    <row r="46" spans="1:5" x14ac:dyDescent="0.25">
      <c r="A46" s="1" t="s">
        <v>122</v>
      </c>
      <c r="B46" s="76">
        <f t="shared" si="0"/>
        <v>1276106</v>
      </c>
      <c r="C46" s="76">
        <f t="shared" si="0"/>
        <v>1717657</v>
      </c>
      <c r="D46" s="76">
        <f t="shared" si="0"/>
        <v>1946155</v>
      </c>
      <c r="E46" s="76">
        <f t="shared" si="0"/>
        <v>1921152</v>
      </c>
    </row>
    <row r="47" spans="1:5" x14ac:dyDescent="0.25">
      <c r="A47" s="1" t="s">
        <v>123</v>
      </c>
      <c r="B47" s="76">
        <f t="shared" si="0"/>
        <v>4894456</v>
      </c>
      <c r="C47" s="76">
        <f t="shared" si="0"/>
        <v>4592885</v>
      </c>
      <c r="D47" s="76">
        <f t="shared" si="0"/>
        <v>4382461</v>
      </c>
      <c r="E47" s="76">
        <f t="shared" si="0"/>
        <v>4260901</v>
      </c>
    </row>
    <row r="48" spans="1:5" x14ac:dyDescent="0.25">
      <c r="A48" s="1" t="s">
        <v>124</v>
      </c>
      <c r="B48" s="76">
        <f t="shared" si="0"/>
        <v>561685</v>
      </c>
      <c r="C48" s="76">
        <f t="shared" si="0"/>
        <v>411905</v>
      </c>
      <c r="D48" s="76">
        <f t="shared" si="0"/>
        <v>329395</v>
      </c>
      <c r="E48" s="76">
        <f t="shared" si="0"/>
        <v>207466</v>
      </c>
    </row>
    <row r="49" spans="1:5" x14ac:dyDescent="0.25">
      <c r="A49" s="1" t="s">
        <v>63</v>
      </c>
      <c r="B49" s="76">
        <f t="shared" si="0"/>
        <v>2386008</v>
      </c>
      <c r="C49" s="76">
        <f t="shared" si="0"/>
        <v>1535288</v>
      </c>
      <c r="D49" s="76">
        <f t="shared" si="0"/>
        <v>1376771</v>
      </c>
      <c r="E49" s="76">
        <f t="shared" si="0"/>
        <v>186602</v>
      </c>
    </row>
    <row r="50" spans="1:5" x14ac:dyDescent="0.25">
      <c r="A50" s="1" t="s">
        <v>125</v>
      </c>
      <c r="B50" s="76">
        <f t="shared" si="0"/>
        <v>4020278</v>
      </c>
      <c r="C50" s="76">
        <f t="shared" si="0"/>
        <v>3716122</v>
      </c>
      <c r="D50" s="76">
        <f t="shared" si="0"/>
        <v>3149360</v>
      </c>
      <c r="E50" s="76">
        <f t="shared" si="0"/>
        <v>3185623</v>
      </c>
    </row>
    <row r="51" spans="1:5" x14ac:dyDescent="0.25">
      <c r="A51" s="1" t="s">
        <v>126</v>
      </c>
      <c r="B51" s="76">
        <f t="shared" si="0"/>
        <v>4168438</v>
      </c>
      <c r="C51" s="76">
        <f t="shared" si="0"/>
        <v>4812357</v>
      </c>
      <c r="D51" s="76">
        <f t="shared" si="0"/>
        <v>8295981</v>
      </c>
      <c r="E51" s="76">
        <f t="shared" si="0"/>
        <v>7490056</v>
      </c>
    </row>
    <row r="52" spans="1:5" x14ac:dyDescent="0.25">
      <c r="A52" s="1" t="s">
        <v>127</v>
      </c>
      <c r="B52" s="76">
        <f t="shared" si="0"/>
        <v>0</v>
      </c>
      <c r="C52" s="76">
        <f t="shared" si="0"/>
        <v>262668</v>
      </c>
      <c r="D52" s="76">
        <f t="shared" si="0"/>
        <v>1456877</v>
      </c>
      <c r="E52" s="76">
        <f t="shared" si="0"/>
        <v>1994131</v>
      </c>
    </row>
    <row r="53" spans="1:5" x14ac:dyDescent="0.25">
      <c r="A53" s="1" t="s">
        <v>128</v>
      </c>
      <c r="B53" s="76">
        <f t="shared" si="0"/>
        <v>7301542</v>
      </c>
      <c r="C53" s="76">
        <f t="shared" si="0"/>
        <v>6928958</v>
      </c>
      <c r="D53" s="76">
        <f t="shared" si="0"/>
        <v>6719503</v>
      </c>
      <c r="E53" s="76">
        <f t="shared" si="0"/>
        <v>10754862</v>
      </c>
    </row>
    <row r="54" spans="1:5" x14ac:dyDescent="0.25">
      <c r="A54" s="1" t="s">
        <v>129</v>
      </c>
      <c r="B54" s="76">
        <f t="shared" si="0"/>
        <v>4268977</v>
      </c>
      <c r="C54" s="76">
        <f t="shared" si="0"/>
        <v>3877057</v>
      </c>
      <c r="D54" s="76">
        <f t="shared" si="0"/>
        <v>3810142</v>
      </c>
      <c r="E54" s="76">
        <f t="shared" si="0"/>
        <v>3296369</v>
      </c>
    </row>
    <row r="55" spans="1:5" x14ac:dyDescent="0.25">
      <c r="A55" s="1" t="s">
        <v>130</v>
      </c>
      <c r="B55" s="76">
        <f t="shared" si="0"/>
        <v>15159905</v>
      </c>
      <c r="C55" s="76">
        <f t="shared" si="0"/>
        <v>14605965</v>
      </c>
      <c r="D55" s="76">
        <f t="shared" si="0"/>
        <v>15660889</v>
      </c>
      <c r="E55" s="76">
        <f t="shared" si="0"/>
        <v>14335689</v>
      </c>
    </row>
    <row r="56" spans="1:5" x14ac:dyDescent="0.25">
      <c r="A56" s="1" t="s">
        <v>131</v>
      </c>
      <c r="B56" s="76">
        <f t="shared" si="0"/>
        <v>13008555</v>
      </c>
      <c r="C56" s="76">
        <f t="shared" si="0"/>
        <v>13673644</v>
      </c>
      <c r="D56" s="76">
        <f t="shared" si="0"/>
        <v>19300127</v>
      </c>
      <c r="E56" s="76">
        <f t="shared" si="0"/>
        <v>20274035</v>
      </c>
    </row>
    <row r="57" spans="1:5" x14ac:dyDescent="0.25">
      <c r="A57" s="1" t="s">
        <v>132</v>
      </c>
      <c r="B57" s="76">
        <f t="shared" si="0"/>
        <v>0</v>
      </c>
      <c r="C57" s="76">
        <f t="shared" si="0"/>
        <v>878314</v>
      </c>
      <c r="D57" s="76">
        <f t="shared" si="0"/>
        <v>900570</v>
      </c>
      <c r="E57" s="76">
        <f t="shared" si="0"/>
        <v>977195</v>
      </c>
    </row>
    <row r="58" spans="1:5" x14ac:dyDescent="0.25">
      <c r="A58" s="67" t="s">
        <v>133</v>
      </c>
      <c r="B58" s="76">
        <f t="shared" si="0"/>
        <v>893578392</v>
      </c>
      <c r="C58" s="76">
        <f t="shared" si="0"/>
        <v>886447532</v>
      </c>
      <c r="D58" s="76">
        <f t="shared" si="0"/>
        <v>893971913</v>
      </c>
      <c r="E58" s="76">
        <f t="shared" si="0"/>
        <v>852016812</v>
      </c>
    </row>
    <row r="59" spans="1:5" x14ac:dyDescent="0.25">
      <c r="A59" s="68"/>
    </row>
    <row r="60" spans="1:5" x14ac:dyDescent="0.25">
      <c r="A60" s="69"/>
    </row>
    <row r="61" spans="1:5" x14ac:dyDescent="0.25">
      <c r="A61" s="70"/>
    </row>
    <row r="62" spans="1:5" x14ac:dyDescent="0.25">
      <c r="A62" s="71"/>
    </row>
    <row r="63" spans="1:5" x14ac:dyDescent="0.25">
      <c r="A63" s="72"/>
    </row>
    <row r="64" spans="1:5" x14ac:dyDescent="0.25">
      <c r="A64" s="150" t="s">
        <v>151</v>
      </c>
      <c r="B64" s="148" t="s">
        <v>147</v>
      </c>
      <c r="C64" s="148" t="s">
        <v>148</v>
      </c>
      <c r="D64" s="148" t="s">
        <v>149</v>
      </c>
      <c r="E64" s="148" t="s">
        <v>150</v>
      </c>
    </row>
    <row r="65" spans="1:6" x14ac:dyDescent="0.25">
      <c r="A65" s="150"/>
      <c r="B65" s="148"/>
      <c r="C65" s="148"/>
      <c r="D65" s="148"/>
      <c r="E65" s="148"/>
    </row>
    <row r="66" spans="1:6" x14ac:dyDescent="0.25">
      <c r="A66" s="1" t="s">
        <v>83</v>
      </c>
      <c r="B66" s="81">
        <v>2041473</v>
      </c>
      <c r="C66" s="76">
        <v>1664316</v>
      </c>
      <c r="D66" s="76">
        <v>2088696</v>
      </c>
      <c r="E66" s="76">
        <v>1360585</v>
      </c>
      <c r="F66" s="36"/>
    </row>
    <row r="67" spans="1:6" x14ac:dyDescent="0.25">
      <c r="A67" s="1" t="s">
        <v>84</v>
      </c>
      <c r="B67" s="81">
        <v>965318</v>
      </c>
      <c r="C67" s="76">
        <v>578171</v>
      </c>
      <c r="D67" s="76">
        <v>545097</v>
      </c>
      <c r="E67" s="76">
        <v>294110</v>
      </c>
      <c r="F67" s="36"/>
    </row>
    <row r="68" spans="1:6" x14ac:dyDescent="0.25">
      <c r="A68" s="1" t="s">
        <v>85</v>
      </c>
      <c r="B68" s="81">
        <v>15205860</v>
      </c>
      <c r="C68" s="76">
        <v>20739471</v>
      </c>
      <c r="D68" s="76">
        <v>14478083</v>
      </c>
      <c r="E68" s="76">
        <v>12819100</v>
      </c>
      <c r="F68" s="36"/>
    </row>
    <row r="69" spans="1:6" x14ac:dyDescent="0.25">
      <c r="A69" s="1" t="s">
        <v>86</v>
      </c>
      <c r="B69" s="81">
        <v>1308771</v>
      </c>
      <c r="C69" s="76">
        <v>1037689</v>
      </c>
      <c r="D69" s="76">
        <v>953493</v>
      </c>
      <c r="E69" s="76">
        <v>949214</v>
      </c>
      <c r="F69" s="36"/>
    </row>
    <row r="70" spans="1:6" x14ac:dyDescent="0.25">
      <c r="A70" s="1" t="s">
        <v>87</v>
      </c>
      <c r="B70" s="81">
        <v>284244888</v>
      </c>
      <c r="C70" s="76">
        <v>287445402</v>
      </c>
      <c r="D70" s="76">
        <v>264925790</v>
      </c>
      <c r="E70" s="76">
        <v>213158806</v>
      </c>
      <c r="F70" s="36"/>
    </row>
    <row r="71" spans="1:6" x14ac:dyDescent="0.25">
      <c r="A71" s="1" t="s">
        <v>88</v>
      </c>
      <c r="B71" s="81">
        <v>8924140</v>
      </c>
      <c r="C71" s="76">
        <v>8068851</v>
      </c>
      <c r="D71" s="76">
        <v>6665314</v>
      </c>
      <c r="E71" s="76">
        <v>11040871</v>
      </c>
      <c r="F71" s="36"/>
    </row>
    <row r="72" spans="1:6" x14ac:dyDescent="0.25">
      <c r="A72" s="1" t="s">
        <v>89</v>
      </c>
      <c r="B72" s="81">
        <v>8749093</v>
      </c>
      <c r="C72" s="76">
        <v>6933258</v>
      </c>
      <c r="D72" s="76">
        <v>12071606</v>
      </c>
      <c r="E72" s="76">
        <v>19103907</v>
      </c>
      <c r="F72" s="36"/>
    </row>
    <row r="73" spans="1:6" x14ac:dyDescent="0.25">
      <c r="A73" s="1" t="s">
        <v>90</v>
      </c>
      <c r="B73" s="81">
        <v>750002</v>
      </c>
      <c r="C73" s="76">
        <v>0</v>
      </c>
      <c r="D73" s="76">
        <v>0</v>
      </c>
      <c r="E73" s="76">
        <v>0</v>
      </c>
      <c r="F73" s="36"/>
    </row>
    <row r="74" spans="1:6" x14ac:dyDescent="0.25">
      <c r="A74" s="1" t="s">
        <v>91</v>
      </c>
      <c r="B74" s="81">
        <v>407206</v>
      </c>
      <c r="C74" s="76">
        <v>325000</v>
      </c>
      <c r="D74" s="76">
        <v>325000</v>
      </c>
      <c r="E74" s="76">
        <v>273109</v>
      </c>
      <c r="F74" s="36"/>
    </row>
    <row r="75" spans="1:6" x14ac:dyDescent="0.25">
      <c r="A75" s="1" t="s">
        <v>92</v>
      </c>
      <c r="B75" s="81">
        <v>22261213</v>
      </c>
      <c r="C75" s="76">
        <v>27220805</v>
      </c>
      <c r="D75" s="76">
        <v>24195876</v>
      </c>
      <c r="E75" s="76">
        <v>24071785</v>
      </c>
      <c r="F75" s="36"/>
    </row>
    <row r="76" spans="1:6" x14ac:dyDescent="0.25">
      <c r="A76" s="1" t="s">
        <v>93</v>
      </c>
      <c r="B76" s="81">
        <v>26392055</v>
      </c>
      <c r="C76" s="76">
        <v>26589840</v>
      </c>
      <c r="D76" s="76">
        <v>27730394</v>
      </c>
      <c r="E76" s="76">
        <v>15596556</v>
      </c>
      <c r="F76" s="36"/>
    </row>
    <row r="77" spans="1:6" x14ac:dyDescent="0.25">
      <c r="A77" s="1" t="s">
        <v>94</v>
      </c>
      <c r="B77" s="81">
        <v>2122539</v>
      </c>
      <c r="C77" s="76">
        <v>2029206</v>
      </c>
      <c r="D77" s="76">
        <v>1694635</v>
      </c>
      <c r="E77" s="76">
        <v>1785243</v>
      </c>
      <c r="F77" s="36"/>
    </row>
    <row r="78" spans="1:6" x14ac:dyDescent="0.25">
      <c r="A78" s="1" t="s">
        <v>95</v>
      </c>
      <c r="B78" s="81">
        <v>431624</v>
      </c>
      <c r="C78" s="76">
        <v>34931</v>
      </c>
      <c r="D78" s="76">
        <v>20272</v>
      </c>
      <c r="E78" s="76">
        <v>64434</v>
      </c>
      <c r="F78" s="36"/>
    </row>
    <row r="79" spans="1:6" x14ac:dyDescent="0.25">
      <c r="A79" s="1" t="s">
        <v>96</v>
      </c>
      <c r="B79" s="81">
        <v>3597980</v>
      </c>
      <c r="C79" s="76">
        <v>2619315</v>
      </c>
      <c r="D79" s="76">
        <v>1775872</v>
      </c>
      <c r="E79" s="76">
        <v>742666</v>
      </c>
      <c r="F79" s="36"/>
    </row>
    <row r="80" spans="1:6" x14ac:dyDescent="0.25">
      <c r="A80" s="1" t="s">
        <v>97</v>
      </c>
      <c r="B80" s="81">
        <v>30345</v>
      </c>
      <c r="C80" s="76">
        <v>104375</v>
      </c>
      <c r="D80" s="76">
        <v>893778</v>
      </c>
      <c r="E80" s="76">
        <v>1102831</v>
      </c>
      <c r="F80" s="36"/>
    </row>
    <row r="81" spans="1:6" x14ac:dyDescent="0.25">
      <c r="A81" s="1" t="s">
        <v>98</v>
      </c>
      <c r="B81" s="81">
        <v>419010</v>
      </c>
      <c r="C81" s="76">
        <v>402698</v>
      </c>
      <c r="D81" s="76">
        <v>396220</v>
      </c>
      <c r="E81" s="76">
        <v>308113</v>
      </c>
      <c r="F81" s="36"/>
    </row>
    <row r="82" spans="1:6" x14ac:dyDescent="0.25">
      <c r="A82" s="1" t="s">
        <v>99</v>
      </c>
      <c r="B82" s="81">
        <v>4315728</v>
      </c>
      <c r="C82" s="76">
        <v>5037391</v>
      </c>
      <c r="D82" s="76">
        <v>4445520</v>
      </c>
      <c r="E82" s="76">
        <v>4623833</v>
      </c>
      <c r="F82" s="36"/>
    </row>
    <row r="83" spans="1:6" x14ac:dyDescent="0.25">
      <c r="A83" s="1" t="s">
        <v>100</v>
      </c>
      <c r="B83" s="81">
        <v>15382793</v>
      </c>
      <c r="C83" s="76">
        <v>11602633</v>
      </c>
      <c r="D83" s="76">
        <v>10448241</v>
      </c>
      <c r="E83" s="76">
        <v>6043839</v>
      </c>
      <c r="F83" s="36"/>
    </row>
    <row r="84" spans="1:6" x14ac:dyDescent="0.25">
      <c r="A84" s="1" t="s">
        <v>101</v>
      </c>
      <c r="B84" s="81">
        <v>9661177</v>
      </c>
      <c r="C84" s="76">
        <v>8668228</v>
      </c>
      <c r="D84" s="76">
        <v>8572981</v>
      </c>
      <c r="E84" s="76">
        <v>9893170</v>
      </c>
      <c r="F84" s="36"/>
    </row>
    <row r="85" spans="1:6" x14ac:dyDescent="0.25">
      <c r="A85" s="1" t="s">
        <v>102</v>
      </c>
      <c r="B85" s="81">
        <v>5969888</v>
      </c>
      <c r="C85" s="76">
        <v>8117500</v>
      </c>
      <c r="D85" s="76">
        <v>1684781</v>
      </c>
      <c r="E85" s="76">
        <v>5581084</v>
      </c>
      <c r="F85" s="36"/>
    </row>
    <row r="86" spans="1:6" x14ac:dyDescent="0.25">
      <c r="A86" s="1" t="s">
        <v>103</v>
      </c>
      <c r="B86" s="81">
        <v>5237614</v>
      </c>
      <c r="C86" s="76">
        <v>6217825</v>
      </c>
      <c r="D86" s="76">
        <v>5566685</v>
      </c>
      <c r="E86" s="76">
        <v>6149883</v>
      </c>
      <c r="F86" s="36"/>
    </row>
    <row r="87" spans="1:6" x14ac:dyDescent="0.25">
      <c r="A87" s="1" t="s">
        <v>104</v>
      </c>
      <c r="B87" s="81">
        <v>0</v>
      </c>
      <c r="C87" s="76">
        <v>0</v>
      </c>
      <c r="D87" s="76">
        <v>0</v>
      </c>
      <c r="E87" s="76">
        <v>0</v>
      </c>
      <c r="F87" s="36"/>
    </row>
    <row r="88" spans="1:6" x14ac:dyDescent="0.25">
      <c r="A88" s="1" t="s">
        <v>105</v>
      </c>
      <c r="B88" s="81">
        <v>66370857</v>
      </c>
      <c r="C88" s="76">
        <v>61157263</v>
      </c>
      <c r="D88" s="76">
        <v>62987585</v>
      </c>
      <c r="E88" s="76">
        <v>91462982</v>
      </c>
      <c r="F88" s="36"/>
    </row>
    <row r="89" spans="1:6" x14ac:dyDescent="0.25">
      <c r="A89" s="1" t="s">
        <v>106</v>
      </c>
      <c r="B89" s="81">
        <v>2659764</v>
      </c>
      <c r="C89" s="76">
        <v>2749028</v>
      </c>
      <c r="D89" s="76">
        <v>2563917</v>
      </c>
      <c r="E89" s="76">
        <v>2523819</v>
      </c>
      <c r="F89" s="36"/>
    </row>
    <row r="90" spans="1:6" x14ac:dyDescent="0.25">
      <c r="A90" s="1" t="s">
        <v>107</v>
      </c>
      <c r="B90" s="81">
        <v>11238554</v>
      </c>
      <c r="C90" s="76">
        <v>9762437</v>
      </c>
      <c r="D90" s="76">
        <v>34355890</v>
      </c>
      <c r="E90" s="76">
        <v>11518948</v>
      </c>
      <c r="F90" s="36"/>
    </row>
    <row r="91" spans="1:6" x14ac:dyDescent="0.25">
      <c r="A91" s="1" t="s">
        <v>108</v>
      </c>
      <c r="B91" s="81">
        <v>696595</v>
      </c>
      <c r="C91" s="76">
        <v>523465</v>
      </c>
      <c r="D91" s="76">
        <v>3730935</v>
      </c>
      <c r="E91" s="76">
        <v>546555</v>
      </c>
      <c r="F91" s="36"/>
    </row>
    <row r="92" spans="1:6" x14ac:dyDescent="0.25">
      <c r="A92" s="1" t="s">
        <v>109</v>
      </c>
      <c r="B92" s="81">
        <v>0</v>
      </c>
      <c r="C92" s="76">
        <v>4600</v>
      </c>
      <c r="D92" s="76">
        <v>482780</v>
      </c>
      <c r="E92" s="76">
        <v>0</v>
      </c>
      <c r="F92" s="36"/>
    </row>
    <row r="93" spans="1:6" x14ac:dyDescent="0.25">
      <c r="A93" s="1" t="s">
        <v>110</v>
      </c>
      <c r="B93" s="81">
        <v>0</v>
      </c>
      <c r="C93" s="76">
        <v>0</v>
      </c>
      <c r="D93" s="76">
        <v>0</v>
      </c>
      <c r="E93" s="76">
        <v>0</v>
      </c>
      <c r="F93" s="36"/>
    </row>
    <row r="94" spans="1:6" x14ac:dyDescent="0.25">
      <c r="A94" s="1" t="s">
        <v>111</v>
      </c>
      <c r="B94" s="81">
        <v>2032283</v>
      </c>
      <c r="C94" s="76">
        <v>2035008</v>
      </c>
      <c r="D94" s="76">
        <v>846925</v>
      </c>
      <c r="E94" s="76">
        <v>1519579</v>
      </c>
      <c r="F94" s="36"/>
    </row>
    <row r="95" spans="1:6" x14ac:dyDescent="0.25">
      <c r="A95" s="1" t="s">
        <v>112</v>
      </c>
      <c r="B95" s="81">
        <v>366978</v>
      </c>
      <c r="C95" s="76">
        <v>144200</v>
      </c>
      <c r="D95" s="76">
        <v>1615072</v>
      </c>
      <c r="E95" s="76">
        <v>2409464</v>
      </c>
      <c r="F95" s="36"/>
    </row>
    <row r="96" spans="1:6" x14ac:dyDescent="0.25">
      <c r="A96" s="1" t="s">
        <v>113</v>
      </c>
      <c r="B96" s="81">
        <v>17319326</v>
      </c>
      <c r="C96" s="76">
        <v>13522506</v>
      </c>
      <c r="D96" s="76">
        <v>12028726</v>
      </c>
      <c r="E96" s="76">
        <v>11489644</v>
      </c>
      <c r="F96" s="36"/>
    </row>
    <row r="97" spans="1:6" x14ac:dyDescent="0.25">
      <c r="A97" s="1" t="s">
        <v>114</v>
      </c>
      <c r="B97" s="81">
        <v>2169778</v>
      </c>
      <c r="C97" s="76">
        <v>1872778</v>
      </c>
      <c r="D97" s="76">
        <v>743701</v>
      </c>
      <c r="E97" s="76">
        <v>674848</v>
      </c>
      <c r="F97" s="36"/>
    </row>
    <row r="98" spans="1:6" x14ac:dyDescent="0.25">
      <c r="A98" s="1" t="s">
        <v>115</v>
      </c>
      <c r="B98" s="81">
        <v>44981739</v>
      </c>
      <c r="C98" s="76">
        <v>43899121</v>
      </c>
      <c r="D98" s="76">
        <v>38121095</v>
      </c>
      <c r="E98" s="76">
        <v>26566782</v>
      </c>
      <c r="F98" s="36"/>
    </row>
    <row r="99" spans="1:6" x14ac:dyDescent="0.25">
      <c r="A99" s="1" t="s">
        <v>116</v>
      </c>
      <c r="B99" s="81">
        <v>589659</v>
      </c>
      <c r="C99" s="76">
        <v>458034</v>
      </c>
      <c r="D99" s="76">
        <v>436758</v>
      </c>
      <c r="E99" s="76">
        <v>377653</v>
      </c>
      <c r="F99" s="36"/>
    </row>
    <row r="100" spans="1:6" x14ac:dyDescent="0.25">
      <c r="A100" s="1" t="s">
        <v>117</v>
      </c>
      <c r="B100" s="81">
        <v>605718</v>
      </c>
      <c r="C100" s="76">
        <v>832454</v>
      </c>
      <c r="D100" s="76">
        <v>753233</v>
      </c>
      <c r="E100" s="76">
        <v>343279</v>
      </c>
      <c r="F100" s="36"/>
    </row>
    <row r="101" spans="1:6" x14ac:dyDescent="0.25">
      <c r="A101" s="1" t="s">
        <v>118</v>
      </c>
      <c r="B101" s="81">
        <v>24547749</v>
      </c>
      <c r="C101" s="76">
        <v>34890643</v>
      </c>
      <c r="D101" s="76">
        <v>44863901</v>
      </c>
      <c r="E101" s="76">
        <v>62055223</v>
      </c>
      <c r="F101" s="36"/>
    </row>
    <row r="102" spans="1:6" x14ac:dyDescent="0.25">
      <c r="A102" s="1" t="s">
        <v>119</v>
      </c>
      <c r="B102" s="81">
        <v>2095826</v>
      </c>
      <c r="C102" s="76">
        <v>3426872</v>
      </c>
      <c r="D102" s="76">
        <v>1085383</v>
      </c>
      <c r="E102" s="76">
        <v>1458664</v>
      </c>
      <c r="F102" s="36"/>
    </row>
    <row r="103" spans="1:6" x14ac:dyDescent="0.25">
      <c r="A103" s="1" t="s">
        <v>120</v>
      </c>
      <c r="B103" s="81">
        <v>9557219</v>
      </c>
      <c r="C103" s="76">
        <v>8855614</v>
      </c>
      <c r="D103" s="76">
        <v>9382160</v>
      </c>
      <c r="E103" s="76">
        <v>11141351</v>
      </c>
      <c r="F103" s="36"/>
    </row>
    <row r="104" spans="1:6" x14ac:dyDescent="0.25">
      <c r="A104" s="1" t="s">
        <v>121</v>
      </c>
      <c r="B104" s="81">
        <v>8290279</v>
      </c>
      <c r="C104" s="76">
        <v>6959464</v>
      </c>
      <c r="D104" s="76">
        <v>5879621</v>
      </c>
      <c r="E104" s="76">
        <v>5611736</v>
      </c>
      <c r="F104" s="36"/>
    </row>
    <row r="105" spans="1:6" x14ac:dyDescent="0.25">
      <c r="A105" s="1" t="s">
        <v>122</v>
      </c>
      <c r="B105" s="81">
        <v>1276106</v>
      </c>
      <c r="C105" s="76">
        <v>1717657</v>
      </c>
      <c r="D105" s="76">
        <v>1946155</v>
      </c>
      <c r="E105" s="76">
        <v>1921152</v>
      </c>
      <c r="F105" s="36"/>
    </row>
    <row r="106" spans="1:6" x14ac:dyDescent="0.25">
      <c r="A106" s="1" t="s">
        <v>123</v>
      </c>
      <c r="B106" s="81">
        <v>4894456</v>
      </c>
      <c r="C106" s="76">
        <v>4592885</v>
      </c>
      <c r="D106" s="76">
        <v>4382461</v>
      </c>
      <c r="E106" s="76">
        <v>4260901</v>
      </c>
      <c r="F106" s="36"/>
    </row>
    <row r="107" spans="1:6" x14ac:dyDescent="0.25">
      <c r="A107" s="1" t="s">
        <v>124</v>
      </c>
      <c r="B107" s="81">
        <v>518384</v>
      </c>
      <c r="C107" s="76">
        <v>370253</v>
      </c>
      <c r="D107" s="76">
        <v>293417</v>
      </c>
      <c r="E107" s="76">
        <v>169510</v>
      </c>
      <c r="F107" s="36"/>
    </row>
    <row r="108" spans="1:6" x14ac:dyDescent="0.25">
      <c r="A108" s="1" t="s">
        <v>63</v>
      </c>
      <c r="B108" s="81">
        <v>1789506</v>
      </c>
      <c r="C108" s="76">
        <v>1211400</v>
      </c>
      <c r="D108" s="76">
        <v>1325350</v>
      </c>
      <c r="E108" s="76">
        <v>0</v>
      </c>
      <c r="F108" s="36"/>
    </row>
    <row r="109" spans="1:6" x14ac:dyDescent="0.25">
      <c r="A109" s="1" t="s">
        <v>125</v>
      </c>
      <c r="B109" s="81">
        <v>3855380</v>
      </c>
      <c r="C109" s="76">
        <v>3310103</v>
      </c>
      <c r="D109" s="76">
        <v>2770677</v>
      </c>
      <c r="E109" s="76">
        <v>2843061</v>
      </c>
      <c r="F109" s="36"/>
    </row>
    <row r="110" spans="1:6" x14ac:dyDescent="0.25">
      <c r="A110" s="1" t="s">
        <v>126</v>
      </c>
      <c r="B110" s="81">
        <v>4125443</v>
      </c>
      <c r="C110" s="76">
        <v>3030704</v>
      </c>
      <c r="D110" s="76">
        <v>8227251</v>
      </c>
      <c r="E110" s="76">
        <v>6229836</v>
      </c>
      <c r="F110" s="36"/>
    </row>
    <row r="111" spans="1:6" x14ac:dyDescent="0.25">
      <c r="A111" s="1" t="s">
        <v>127</v>
      </c>
      <c r="B111" s="81">
        <v>0</v>
      </c>
      <c r="C111" s="76">
        <v>40466</v>
      </c>
      <c r="D111" s="76">
        <v>0</v>
      </c>
      <c r="E111" s="76">
        <v>0</v>
      </c>
      <c r="F111" s="36"/>
    </row>
    <row r="112" spans="1:6" x14ac:dyDescent="0.25">
      <c r="A112" s="1" t="s">
        <v>128</v>
      </c>
      <c r="B112" s="81">
        <v>950771</v>
      </c>
      <c r="C112" s="76">
        <v>224479</v>
      </c>
      <c r="D112" s="76">
        <v>765594</v>
      </c>
      <c r="E112" s="76">
        <v>4039944</v>
      </c>
      <c r="F112" s="36"/>
    </row>
    <row r="113" spans="1:7" x14ac:dyDescent="0.25">
      <c r="A113" s="1" t="s">
        <v>129</v>
      </c>
      <c r="B113" s="81">
        <v>4255591</v>
      </c>
      <c r="C113" s="76">
        <v>3865304</v>
      </c>
      <c r="D113" s="76">
        <v>3531069</v>
      </c>
      <c r="E113" s="76">
        <v>3296369</v>
      </c>
      <c r="F113" s="36"/>
    </row>
    <row r="114" spans="1:7" x14ac:dyDescent="0.25">
      <c r="A114" s="1" t="s">
        <v>130</v>
      </c>
      <c r="B114" s="81">
        <v>14770368</v>
      </c>
      <c r="C114" s="76">
        <v>13464802</v>
      </c>
      <c r="D114" s="76">
        <v>14853840</v>
      </c>
      <c r="E114" s="76">
        <v>12647764</v>
      </c>
      <c r="F114" s="36"/>
    </row>
    <row r="115" spans="1:7" x14ac:dyDescent="0.25">
      <c r="A115" s="1" t="s">
        <v>131</v>
      </c>
      <c r="B115" s="81">
        <v>118130</v>
      </c>
      <c r="C115" s="76">
        <v>452551</v>
      </c>
      <c r="D115" s="76">
        <v>527112</v>
      </c>
      <c r="E115" s="76">
        <v>555145</v>
      </c>
      <c r="F115" s="36"/>
    </row>
    <row r="116" spans="1:7" x14ac:dyDescent="0.25">
      <c r="A116" s="1" t="s">
        <v>132</v>
      </c>
      <c r="B116" s="81">
        <v>0</v>
      </c>
      <c r="C116" s="76">
        <v>878314</v>
      </c>
      <c r="D116" s="76">
        <v>900570</v>
      </c>
      <c r="E116" s="76">
        <v>977195</v>
      </c>
      <c r="F116" s="36"/>
    </row>
    <row r="117" spans="1:7" x14ac:dyDescent="0.25">
      <c r="A117" s="67" t="s">
        <v>133</v>
      </c>
      <c r="B117" s="81">
        <v>648495176</v>
      </c>
      <c r="C117" s="76">
        <v>649689310</v>
      </c>
      <c r="D117" s="76">
        <v>648879512</v>
      </c>
      <c r="E117" s="76">
        <v>601604543</v>
      </c>
      <c r="F117" s="36"/>
    </row>
    <row r="118" spans="1:7" x14ac:dyDescent="0.25">
      <c r="A118" s="68"/>
      <c r="B118" s="2"/>
    </row>
    <row r="119" spans="1:7" x14ac:dyDescent="0.25">
      <c r="A119" s="73"/>
    </row>
    <row r="120" spans="1:7" x14ac:dyDescent="0.25">
      <c r="A120" s="73"/>
    </row>
    <row r="121" spans="1:7" x14ac:dyDescent="0.25">
      <c r="A121" s="73"/>
    </row>
    <row r="122" spans="1:7" x14ac:dyDescent="0.25">
      <c r="A122" s="73"/>
    </row>
    <row r="123" spans="1:7" ht="14.85" customHeight="1" x14ac:dyDescent="0.25">
      <c r="A123" s="151" t="s">
        <v>152</v>
      </c>
      <c r="B123" s="148" t="s">
        <v>147</v>
      </c>
      <c r="C123" s="148" t="s">
        <v>148</v>
      </c>
      <c r="D123" s="148" t="s">
        <v>149</v>
      </c>
      <c r="E123" s="148" t="s">
        <v>150</v>
      </c>
    </row>
    <row r="124" spans="1:7" x14ac:dyDescent="0.25">
      <c r="A124" s="151"/>
      <c r="B124" s="148"/>
      <c r="C124" s="148"/>
      <c r="D124" s="148"/>
      <c r="E124" s="148"/>
    </row>
    <row r="125" spans="1:7" ht="14.85" customHeight="1" x14ac:dyDescent="0.25">
      <c r="A125" s="1" t="s">
        <v>83</v>
      </c>
      <c r="B125" s="81">
        <v>2478270</v>
      </c>
      <c r="C125" s="76">
        <v>2366673</v>
      </c>
      <c r="D125" s="76">
        <v>2738196</v>
      </c>
      <c r="E125" s="76">
        <v>2494652</v>
      </c>
      <c r="G125" s="90"/>
    </row>
    <row r="126" spans="1:7" x14ac:dyDescent="0.25">
      <c r="A126" s="1" t="s">
        <v>84</v>
      </c>
      <c r="B126" s="81">
        <v>0</v>
      </c>
      <c r="C126" s="76">
        <v>127671</v>
      </c>
      <c r="D126" s="76">
        <v>0</v>
      </c>
      <c r="E126" s="76">
        <v>0</v>
      </c>
      <c r="G126" s="90"/>
    </row>
    <row r="127" spans="1:7" x14ac:dyDescent="0.25">
      <c r="A127" s="1" t="s">
        <v>85</v>
      </c>
      <c r="B127" s="81">
        <v>606714</v>
      </c>
      <c r="C127" s="76">
        <v>630621</v>
      </c>
      <c r="D127" s="76">
        <v>0</v>
      </c>
      <c r="E127" s="76">
        <v>0</v>
      </c>
      <c r="G127" s="90"/>
    </row>
    <row r="128" spans="1:7" x14ac:dyDescent="0.25">
      <c r="A128" s="1" t="s">
        <v>86</v>
      </c>
      <c r="B128" s="81">
        <v>443400</v>
      </c>
      <c r="C128" s="76">
        <v>339600</v>
      </c>
      <c r="D128" s="76">
        <v>261000</v>
      </c>
      <c r="E128" s="76">
        <v>256801</v>
      </c>
      <c r="G128" s="90"/>
    </row>
    <row r="129" spans="1:7" x14ac:dyDescent="0.25">
      <c r="A129" s="1" t="s">
        <v>87</v>
      </c>
      <c r="B129" s="81">
        <v>114783567</v>
      </c>
      <c r="C129" s="76">
        <v>123037572</v>
      </c>
      <c r="D129" s="76">
        <v>120008337</v>
      </c>
      <c r="E129" s="76">
        <v>115775648</v>
      </c>
      <c r="G129" s="90"/>
    </row>
    <row r="130" spans="1:7" x14ac:dyDescent="0.25">
      <c r="A130" s="1" t="s">
        <v>88</v>
      </c>
      <c r="B130" s="81">
        <v>14371888</v>
      </c>
      <c r="C130" s="76">
        <v>1426237</v>
      </c>
      <c r="D130" s="76">
        <v>1628256</v>
      </c>
      <c r="E130" s="76">
        <v>1290022</v>
      </c>
      <c r="G130" s="90"/>
    </row>
    <row r="131" spans="1:7" x14ac:dyDescent="0.25">
      <c r="A131" s="1" t="s">
        <v>89</v>
      </c>
      <c r="B131" s="81">
        <v>2049200</v>
      </c>
      <c r="C131" s="76">
        <v>2026488</v>
      </c>
      <c r="D131" s="76">
        <v>1603177</v>
      </c>
      <c r="E131" s="76">
        <v>1327105</v>
      </c>
      <c r="G131" s="90"/>
    </row>
    <row r="132" spans="1:7" x14ac:dyDescent="0.25">
      <c r="A132" s="1" t="s">
        <v>90</v>
      </c>
      <c r="B132" s="81">
        <v>0</v>
      </c>
      <c r="C132" s="76">
        <v>0</v>
      </c>
      <c r="D132" s="76">
        <v>0</v>
      </c>
      <c r="E132" s="76">
        <v>0</v>
      </c>
      <c r="G132" s="90"/>
    </row>
    <row r="133" spans="1:7" x14ac:dyDescent="0.25">
      <c r="A133" s="1" t="s">
        <v>91</v>
      </c>
      <c r="B133" s="81">
        <v>831621</v>
      </c>
      <c r="C133" s="76">
        <v>781314</v>
      </c>
      <c r="D133" s="76">
        <v>982183</v>
      </c>
      <c r="E133" s="76">
        <v>1095609</v>
      </c>
      <c r="G133" s="90"/>
    </row>
    <row r="134" spans="1:7" x14ac:dyDescent="0.25">
      <c r="A134" s="1" t="s">
        <v>92</v>
      </c>
      <c r="B134" s="81">
        <v>0</v>
      </c>
      <c r="C134" s="76">
        <v>0</v>
      </c>
      <c r="D134" s="76">
        <v>0</v>
      </c>
      <c r="E134" s="76">
        <v>0</v>
      </c>
      <c r="G134" s="90"/>
    </row>
    <row r="135" spans="1:7" x14ac:dyDescent="0.25">
      <c r="A135" s="1" t="s">
        <v>93</v>
      </c>
      <c r="B135" s="81">
        <v>355166</v>
      </c>
      <c r="C135" s="76">
        <v>0</v>
      </c>
      <c r="D135" s="76">
        <v>524444</v>
      </c>
      <c r="E135" s="76">
        <v>0</v>
      </c>
      <c r="G135" s="90"/>
    </row>
    <row r="136" spans="1:7" x14ac:dyDescent="0.25">
      <c r="A136" s="1" t="s">
        <v>94</v>
      </c>
      <c r="B136" s="81">
        <v>30290361</v>
      </c>
      <c r="C136" s="76">
        <v>18568844</v>
      </c>
      <c r="D136" s="76">
        <v>23674377</v>
      </c>
      <c r="E136" s="76">
        <v>22759825</v>
      </c>
      <c r="G136" s="90"/>
    </row>
    <row r="137" spans="1:7" x14ac:dyDescent="0.25">
      <c r="A137" s="1" t="s">
        <v>95</v>
      </c>
      <c r="B137" s="81">
        <v>189501</v>
      </c>
      <c r="C137" s="76">
        <v>91227</v>
      </c>
      <c r="D137" s="76">
        <v>19264</v>
      </c>
      <c r="E137" s="76">
        <v>71838</v>
      </c>
      <c r="G137" s="90"/>
    </row>
    <row r="138" spans="1:7" x14ac:dyDescent="0.25">
      <c r="A138" s="1" t="s">
        <v>96</v>
      </c>
      <c r="B138" s="81">
        <v>6331819</v>
      </c>
      <c r="C138" s="76">
        <v>5867970</v>
      </c>
      <c r="D138" s="76">
        <v>5066490</v>
      </c>
      <c r="E138" s="76">
        <v>9585408</v>
      </c>
      <c r="G138" s="90"/>
    </row>
    <row r="139" spans="1:7" x14ac:dyDescent="0.25">
      <c r="A139" s="1" t="s">
        <v>97</v>
      </c>
      <c r="B139" s="81">
        <v>0</v>
      </c>
      <c r="C139" s="76">
        <v>0</v>
      </c>
      <c r="D139" s="76">
        <v>0</v>
      </c>
      <c r="E139" s="76">
        <v>0</v>
      </c>
      <c r="G139" s="90"/>
    </row>
    <row r="140" spans="1:7" x14ac:dyDescent="0.25">
      <c r="A140" s="1" t="s">
        <v>98</v>
      </c>
      <c r="B140" s="81">
        <v>1838348</v>
      </c>
      <c r="C140" s="76">
        <v>1494101</v>
      </c>
      <c r="D140" s="76">
        <v>1243630</v>
      </c>
      <c r="E140" s="76">
        <v>994341</v>
      </c>
      <c r="G140" s="90"/>
    </row>
    <row r="141" spans="1:7" x14ac:dyDescent="0.25">
      <c r="A141" s="1" t="s">
        <v>99</v>
      </c>
      <c r="B141" s="81">
        <v>0</v>
      </c>
      <c r="C141" s="76">
        <v>0</v>
      </c>
      <c r="D141" s="76">
        <v>0</v>
      </c>
      <c r="E141" s="76">
        <v>0</v>
      </c>
      <c r="G141" s="90"/>
    </row>
    <row r="142" spans="1:7" x14ac:dyDescent="0.25">
      <c r="A142" s="1" t="s">
        <v>100</v>
      </c>
      <c r="B142" s="81">
        <v>145537</v>
      </c>
      <c r="C142" s="76">
        <v>173658</v>
      </c>
      <c r="D142" s="76">
        <v>129658</v>
      </c>
      <c r="E142" s="76">
        <v>2473405</v>
      </c>
      <c r="G142" s="90"/>
    </row>
    <row r="143" spans="1:7" x14ac:dyDescent="0.25">
      <c r="A143" s="1" t="s">
        <v>101</v>
      </c>
      <c r="B143" s="81">
        <v>0</v>
      </c>
      <c r="C143" s="76">
        <v>0</v>
      </c>
      <c r="D143" s="76">
        <v>0</v>
      </c>
      <c r="E143" s="76">
        <v>0</v>
      </c>
      <c r="G143" s="90"/>
    </row>
    <row r="144" spans="1:7" x14ac:dyDescent="0.25">
      <c r="A144" s="1" t="s">
        <v>102</v>
      </c>
      <c r="B144" s="81">
        <v>725746</v>
      </c>
      <c r="C144" s="76">
        <v>2059907</v>
      </c>
      <c r="D144" s="76">
        <v>1353219</v>
      </c>
      <c r="E144" s="76">
        <v>600617</v>
      </c>
      <c r="G144" s="90"/>
    </row>
    <row r="145" spans="1:7" x14ac:dyDescent="0.25">
      <c r="A145" s="1" t="s">
        <v>103</v>
      </c>
      <c r="B145" s="81">
        <v>406566</v>
      </c>
      <c r="C145" s="76">
        <v>6291</v>
      </c>
      <c r="D145" s="76">
        <v>14477</v>
      </c>
      <c r="E145" s="76">
        <v>0</v>
      </c>
      <c r="G145" s="90"/>
    </row>
    <row r="146" spans="1:7" x14ac:dyDescent="0.25">
      <c r="A146" s="1" t="s">
        <v>104</v>
      </c>
      <c r="B146" s="81">
        <v>13839756</v>
      </c>
      <c r="C146" s="76">
        <v>14608848</v>
      </c>
      <c r="D146" s="76">
        <v>12082022</v>
      </c>
      <c r="E146" s="76">
        <v>13298374</v>
      </c>
      <c r="G146" s="90"/>
    </row>
    <row r="147" spans="1:7" x14ac:dyDescent="0.25">
      <c r="A147" s="1" t="s">
        <v>105</v>
      </c>
      <c r="B147" s="81">
        <v>10062608</v>
      </c>
      <c r="C147" s="76">
        <v>8215772</v>
      </c>
      <c r="D147" s="76">
        <v>9394887</v>
      </c>
      <c r="E147" s="76">
        <v>8711928</v>
      </c>
      <c r="G147" s="90"/>
    </row>
    <row r="148" spans="1:7" x14ac:dyDescent="0.25">
      <c r="A148" s="1" t="s">
        <v>106</v>
      </c>
      <c r="B148" s="81">
        <v>0</v>
      </c>
      <c r="C148" s="76">
        <v>10384</v>
      </c>
      <c r="D148" s="76">
        <v>0</v>
      </c>
      <c r="E148" s="76">
        <v>0</v>
      </c>
      <c r="G148" s="90"/>
    </row>
    <row r="149" spans="1:7" x14ac:dyDescent="0.25">
      <c r="A149" s="1" t="s">
        <v>107</v>
      </c>
      <c r="B149" s="81">
        <v>1021276</v>
      </c>
      <c r="C149" s="76">
        <v>1757394</v>
      </c>
      <c r="D149" s="76">
        <v>139770</v>
      </c>
      <c r="E149" s="76">
        <v>271738</v>
      </c>
      <c r="G149" s="90"/>
    </row>
    <row r="150" spans="1:7" x14ac:dyDescent="0.25">
      <c r="A150" s="1" t="s">
        <v>108</v>
      </c>
      <c r="B150" s="81">
        <v>0</v>
      </c>
      <c r="C150" s="76">
        <v>2100700</v>
      </c>
      <c r="D150" s="76">
        <v>1723338</v>
      </c>
      <c r="E150" s="76">
        <v>9831621</v>
      </c>
      <c r="G150" s="90"/>
    </row>
    <row r="151" spans="1:7" x14ac:dyDescent="0.25">
      <c r="A151" s="1" t="s">
        <v>109</v>
      </c>
      <c r="B151" s="81">
        <v>0</v>
      </c>
      <c r="C151" s="76">
        <v>660581</v>
      </c>
      <c r="D151" s="76">
        <v>801152</v>
      </c>
      <c r="E151" s="76">
        <v>1009841</v>
      </c>
      <c r="G151" s="90"/>
    </row>
    <row r="152" spans="1:7" x14ac:dyDescent="0.25">
      <c r="A152" s="1" t="s">
        <v>110</v>
      </c>
      <c r="B152" s="81">
        <v>0</v>
      </c>
      <c r="C152" s="76">
        <v>0</v>
      </c>
      <c r="D152" s="76">
        <v>0</v>
      </c>
      <c r="E152" s="76">
        <v>0</v>
      </c>
      <c r="G152" s="90"/>
    </row>
    <row r="153" spans="1:7" x14ac:dyDescent="0.25">
      <c r="A153" s="1" t="s">
        <v>111</v>
      </c>
      <c r="B153" s="81">
        <v>0</v>
      </c>
      <c r="C153" s="76">
        <v>1070215</v>
      </c>
      <c r="D153" s="76">
        <v>1157837</v>
      </c>
      <c r="E153" s="76">
        <v>2986119</v>
      </c>
      <c r="G153" s="90"/>
    </row>
    <row r="154" spans="1:7" x14ac:dyDescent="0.25">
      <c r="A154" s="1" t="s">
        <v>112</v>
      </c>
      <c r="B154" s="81">
        <v>709715</v>
      </c>
      <c r="C154" s="76">
        <v>610162</v>
      </c>
      <c r="D154" s="76">
        <v>424833</v>
      </c>
      <c r="E154" s="76">
        <v>317898</v>
      </c>
      <c r="G154" s="90"/>
    </row>
    <row r="155" spans="1:7" x14ac:dyDescent="0.25">
      <c r="A155" s="1" t="s">
        <v>113</v>
      </c>
      <c r="B155" s="81">
        <v>7688289</v>
      </c>
      <c r="C155" s="76">
        <v>7800684</v>
      </c>
      <c r="D155" s="76">
        <v>8202452</v>
      </c>
      <c r="E155" s="76">
        <v>7949769</v>
      </c>
      <c r="G155" s="90"/>
    </row>
    <row r="156" spans="1:7" x14ac:dyDescent="0.25">
      <c r="A156" s="1" t="s">
        <v>114</v>
      </c>
      <c r="B156" s="81">
        <v>0</v>
      </c>
      <c r="C156" s="76">
        <v>0</v>
      </c>
      <c r="D156" s="76">
        <v>0</v>
      </c>
      <c r="E156" s="76">
        <v>4086980</v>
      </c>
      <c r="G156" s="90"/>
    </row>
    <row r="157" spans="1:7" x14ac:dyDescent="0.25">
      <c r="A157" s="1" t="s">
        <v>115</v>
      </c>
      <c r="B157" s="81">
        <v>6633401</v>
      </c>
      <c r="C157" s="76">
        <v>8278624</v>
      </c>
      <c r="D157" s="76">
        <v>13613789</v>
      </c>
      <c r="E157" s="76">
        <v>5253741</v>
      </c>
      <c r="G157" s="90"/>
    </row>
    <row r="158" spans="1:7" x14ac:dyDescent="0.25">
      <c r="A158" s="1" t="s">
        <v>116</v>
      </c>
      <c r="B158" s="81">
        <v>3702105</v>
      </c>
      <c r="C158" s="76">
        <v>2997542</v>
      </c>
      <c r="D158" s="76">
        <v>2560813</v>
      </c>
      <c r="E158" s="76">
        <v>2353123</v>
      </c>
      <c r="G158" s="90"/>
    </row>
    <row r="159" spans="1:7" x14ac:dyDescent="0.25">
      <c r="A159" s="1" t="s">
        <v>117</v>
      </c>
      <c r="B159" s="81">
        <v>451450</v>
      </c>
      <c r="C159" s="76">
        <v>353318</v>
      </c>
      <c r="D159" s="76">
        <v>257983</v>
      </c>
      <c r="E159" s="76">
        <v>528052</v>
      </c>
      <c r="G159" s="90"/>
    </row>
    <row r="160" spans="1:7" x14ac:dyDescent="0.25">
      <c r="A160" s="1" t="s">
        <v>118</v>
      </c>
      <c r="B160" s="81">
        <v>0</v>
      </c>
      <c r="C160" s="76">
        <v>0</v>
      </c>
      <c r="D160" s="76">
        <v>0</v>
      </c>
      <c r="E160" s="76">
        <v>0</v>
      </c>
      <c r="G160" s="90"/>
    </row>
    <row r="161" spans="1:7" x14ac:dyDescent="0.25">
      <c r="A161" s="1" t="s">
        <v>119</v>
      </c>
      <c r="B161" s="81">
        <v>1480418</v>
      </c>
      <c r="C161" s="76">
        <v>2649159</v>
      </c>
      <c r="D161" s="76">
        <v>1413020</v>
      </c>
      <c r="E161" s="76">
        <v>1506135</v>
      </c>
      <c r="G161" s="90"/>
    </row>
    <row r="162" spans="1:7" x14ac:dyDescent="0.25">
      <c r="A162" s="1" t="s">
        <v>120</v>
      </c>
      <c r="B162" s="81">
        <v>2842756</v>
      </c>
      <c r="C162" s="76">
        <v>2511460</v>
      </c>
      <c r="D162" s="76">
        <v>6217837</v>
      </c>
      <c r="E162" s="76">
        <v>1278501</v>
      </c>
      <c r="G162" s="90"/>
    </row>
    <row r="163" spans="1:7" x14ac:dyDescent="0.25">
      <c r="A163" s="1" t="s">
        <v>121</v>
      </c>
      <c r="B163" s="81">
        <v>311923</v>
      </c>
      <c r="C163" s="76">
        <v>281303</v>
      </c>
      <c r="D163" s="76">
        <v>51225</v>
      </c>
      <c r="E163" s="76">
        <v>359974</v>
      </c>
      <c r="G163" s="90"/>
    </row>
    <row r="164" spans="1:7" x14ac:dyDescent="0.25">
      <c r="A164" s="1" t="s">
        <v>122</v>
      </c>
      <c r="B164" s="81">
        <v>0</v>
      </c>
      <c r="C164" s="76">
        <v>0</v>
      </c>
      <c r="D164" s="76">
        <v>0</v>
      </c>
      <c r="E164" s="76">
        <v>0</v>
      </c>
      <c r="G164" s="90"/>
    </row>
    <row r="165" spans="1:7" x14ac:dyDescent="0.25">
      <c r="A165" s="1" t="s">
        <v>123</v>
      </c>
      <c r="B165" s="81">
        <v>0</v>
      </c>
      <c r="C165" s="76">
        <v>0</v>
      </c>
      <c r="D165" s="76">
        <v>0</v>
      </c>
      <c r="E165" s="76">
        <v>0</v>
      </c>
      <c r="G165" s="90"/>
    </row>
    <row r="166" spans="1:7" x14ac:dyDescent="0.25">
      <c r="A166" s="1" t="s">
        <v>124</v>
      </c>
      <c r="B166" s="81">
        <v>43301</v>
      </c>
      <c r="C166" s="76">
        <v>41652</v>
      </c>
      <c r="D166" s="76">
        <v>35978</v>
      </c>
      <c r="E166" s="76">
        <v>37956</v>
      </c>
      <c r="G166" s="90"/>
    </row>
    <row r="167" spans="1:7" x14ac:dyDescent="0.25">
      <c r="A167" s="1" t="s">
        <v>63</v>
      </c>
      <c r="B167" s="81">
        <v>596502</v>
      </c>
      <c r="C167" s="76">
        <v>323888</v>
      </c>
      <c r="D167" s="76">
        <v>51421</v>
      </c>
      <c r="E167" s="76">
        <v>186602</v>
      </c>
      <c r="G167" s="90"/>
    </row>
    <row r="168" spans="1:7" x14ac:dyDescent="0.25">
      <c r="A168" s="1" t="s">
        <v>125</v>
      </c>
      <c r="B168" s="81">
        <v>164898</v>
      </c>
      <c r="C168" s="76">
        <v>406019</v>
      </c>
      <c r="D168" s="76">
        <v>378683</v>
      </c>
      <c r="E168" s="76">
        <v>342562</v>
      </c>
      <c r="G168" s="90"/>
    </row>
    <row r="169" spans="1:7" x14ac:dyDescent="0.25">
      <c r="A169" s="1" t="s">
        <v>126</v>
      </c>
      <c r="B169" s="81">
        <v>42995</v>
      </c>
      <c r="C169" s="76">
        <v>1781653</v>
      </c>
      <c r="D169" s="76">
        <v>68730</v>
      </c>
      <c r="E169" s="76">
        <v>1260220</v>
      </c>
      <c r="G169" s="90"/>
    </row>
    <row r="170" spans="1:7" x14ac:dyDescent="0.25">
      <c r="A170" s="1" t="s">
        <v>127</v>
      </c>
      <c r="B170" s="81">
        <v>0</v>
      </c>
      <c r="C170" s="76">
        <v>222202</v>
      </c>
      <c r="D170" s="76">
        <v>1456877</v>
      </c>
      <c r="E170" s="76">
        <v>1994131</v>
      </c>
      <c r="G170" s="90"/>
    </row>
    <row r="171" spans="1:7" x14ac:dyDescent="0.25">
      <c r="A171" s="1" t="s">
        <v>128</v>
      </c>
      <c r="B171" s="81">
        <v>6350771</v>
      </c>
      <c r="C171" s="76">
        <v>6704479</v>
      </c>
      <c r="D171" s="76">
        <v>5953909</v>
      </c>
      <c r="E171" s="76">
        <v>6714918</v>
      </c>
      <c r="G171" s="90"/>
    </row>
    <row r="172" spans="1:7" x14ac:dyDescent="0.25">
      <c r="A172" s="1" t="s">
        <v>129</v>
      </c>
      <c r="B172" s="81">
        <v>13386</v>
      </c>
      <c r="C172" s="76">
        <v>11753</v>
      </c>
      <c r="D172" s="76">
        <v>279073</v>
      </c>
      <c r="E172" s="76">
        <v>0</v>
      </c>
      <c r="G172" s="90"/>
    </row>
    <row r="173" spans="1:7" x14ac:dyDescent="0.25">
      <c r="A173" s="1" t="s">
        <v>130</v>
      </c>
      <c r="B173" s="81">
        <v>389537</v>
      </c>
      <c r="C173" s="76">
        <v>1141163</v>
      </c>
      <c r="D173" s="76">
        <v>807049</v>
      </c>
      <c r="E173" s="76">
        <v>1687925</v>
      </c>
      <c r="G173" s="90"/>
    </row>
    <row r="174" spans="1:7" x14ac:dyDescent="0.25">
      <c r="A174" s="1" t="s">
        <v>131</v>
      </c>
      <c r="B174" s="81">
        <v>12890425</v>
      </c>
      <c r="C174" s="76">
        <v>13221093</v>
      </c>
      <c r="D174" s="76">
        <v>18773015</v>
      </c>
      <c r="E174" s="76">
        <v>19718890</v>
      </c>
      <c r="G174" s="90"/>
    </row>
    <row r="175" spans="1:7" x14ac:dyDescent="0.25">
      <c r="A175" s="1" t="s">
        <v>132</v>
      </c>
      <c r="B175" s="81">
        <v>0</v>
      </c>
      <c r="C175" s="76">
        <v>0</v>
      </c>
      <c r="D175" s="76">
        <v>0</v>
      </c>
      <c r="E175" s="76">
        <v>0</v>
      </c>
      <c r="G175" s="90"/>
    </row>
    <row r="176" spans="1:7" x14ac:dyDescent="0.25">
      <c r="A176" s="67" t="s">
        <v>133</v>
      </c>
      <c r="B176" s="81">
        <v>245083216</v>
      </c>
      <c r="C176" s="76">
        <v>236758222</v>
      </c>
      <c r="D176" s="76">
        <v>245092401</v>
      </c>
      <c r="E176" s="76">
        <v>250412269</v>
      </c>
      <c r="G176" s="90"/>
    </row>
    <row r="182" spans="1:6"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2.6592842698945279E-2</v>
      </c>
      <c r="C184" s="79">
        <v>2.2227885970909512E-2</v>
      </c>
      <c r="D184" s="79">
        <v>2.2878035143552668E-2</v>
      </c>
      <c r="E184" s="79">
        <v>2.1013927534696195E-2</v>
      </c>
      <c r="F184" s="70">
        <f t="shared" ref="F184:F215" si="1">RANK(E184,E$184:E$234,0)</f>
        <v>26</v>
      </c>
    </row>
    <row r="185" spans="1:6" x14ac:dyDescent="0.25">
      <c r="A185" s="1" t="s">
        <v>84</v>
      </c>
      <c r="B185" s="79">
        <v>1.1047738708650206E-2</v>
      </c>
      <c r="C185" s="79">
        <v>8.151495055531267E-3</v>
      </c>
      <c r="D185" s="79">
        <v>6.3090761542669389E-3</v>
      </c>
      <c r="E185" s="79">
        <v>3.1697711926568306E-3</v>
      </c>
      <c r="F185" s="70">
        <f t="shared" si="1"/>
        <v>45</v>
      </c>
    </row>
    <row r="186" spans="1:6" x14ac:dyDescent="0.25">
      <c r="A186" s="1" t="s">
        <v>85</v>
      </c>
      <c r="B186" s="79">
        <v>3.3432121398087669E-2</v>
      </c>
      <c r="C186" s="79">
        <v>5.5773552709093663E-2</v>
      </c>
      <c r="D186" s="79">
        <v>4.0224838834500454E-2</v>
      </c>
      <c r="E186" s="79">
        <v>3.8355057498551975E-2</v>
      </c>
      <c r="F186" s="70">
        <f t="shared" si="1"/>
        <v>15</v>
      </c>
    </row>
    <row r="187" spans="1:6" x14ac:dyDescent="0.25">
      <c r="A187" s="1" t="s">
        <v>86</v>
      </c>
      <c r="B187" s="79">
        <v>1.214153242048961E-2</v>
      </c>
      <c r="C187" s="79">
        <v>8.970834498336383E-3</v>
      </c>
      <c r="D187" s="79">
        <v>7.5265589285241742E-3</v>
      </c>
      <c r="E187" s="79">
        <v>7.3014572304420577E-3</v>
      </c>
      <c r="F187" s="70">
        <f t="shared" si="1"/>
        <v>36</v>
      </c>
    </row>
    <row r="188" spans="1:6" x14ac:dyDescent="0.25">
      <c r="A188" s="1" t="s">
        <v>87</v>
      </c>
      <c r="B188" s="79">
        <v>6.0110126634341794E-2</v>
      </c>
      <c r="C188" s="79">
        <v>6.4329812512101014E-2</v>
      </c>
      <c r="D188" s="79">
        <v>5.8350521621861315E-2</v>
      </c>
      <c r="E188" s="79">
        <v>4.9885067834114012E-2</v>
      </c>
      <c r="F188" s="70">
        <f t="shared" si="1"/>
        <v>8</v>
      </c>
    </row>
    <row r="189" spans="1:6" x14ac:dyDescent="0.25">
      <c r="A189" s="1" t="s">
        <v>88</v>
      </c>
      <c r="B189" s="79">
        <v>7.7235173230915249E-2</v>
      </c>
      <c r="C189" s="79">
        <v>2.5007697532365467E-2</v>
      </c>
      <c r="D189" s="79">
        <v>2.022846393124467E-2</v>
      </c>
      <c r="E189" s="79">
        <v>3.2351472363019718E-2</v>
      </c>
      <c r="F189" s="70">
        <f t="shared" si="1"/>
        <v>18</v>
      </c>
    </row>
    <row r="190" spans="1:6" x14ac:dyDescent="0.25">
      <c r="A190" s="1" t="s">
        <v>89</v>
      </c>
      <c r="B190" s="79">
        <v>2.1398541217123052E-2</v>
      </c>
      <c r="C190" s="79">
        <v>1.9117441997359569E-2</v>
      </c>
      <c r="D190" s="79">
        <v>2.8124721807637934E-2</v>
      </c>
      <c r="E190" s="79">
        <v>4.0996357584825352E-2</v>
      </c>
      <c r="F190" s="70">
        <f t="shared" si="1"/>
        <v>13</v>
      </c>
    </row>
    <row r="191" spans="1:6" x14ac:dyDescent="0.25">
      <c r="A191" s="1" t="s">
        <v>90</v>
      </c>
      <c r="B191" s="79">
        <v>7.586767862415647E-3</v>
      </c>
      <c r="C191" s="79">
        <v>0</v>
      </c>
      <c r="D191" s="79">
        <v>0</v>
      </c>
      <c r="E191" s="79">
        <v>0</v>
      </c>
      <c r="F191" s="70">
        <f t="shared" si="1"/>
        <v>50</v>
      </c>
    </row>
    <row r="192" spans="1:6" x14ac:dyDescent="0.25">
      <c r="A192" s="1" t="s">
        <v>91</v>
      </c>
      <c r="B192" s="79">
        <v>4.6416556744167279E-3</v>
      </c>
      <c r="C192" s="79">
        <v>3.6510814851307932E-3</v>
      </c>
      <c r="D192" s="79">
        <v>4.1247957143269566E-3</v>
      </c>
      <c r="E192" s="79">
        <v>4.7252787315056463E-3</v>
      </c>
      <c r="F192" s="70">
        <f t="shared" si="1"/>
        <v>41</v>
      </c>
    </row>
    <row r="193" spans="1:6" x14ac:dyDescent="0.25">
      <c r="A193" s="1" t="s">
        <v>92</v>
      </c>
      <c r="B193" s="79">
        <v>2.3467833186768573E-2</v>
      </c>
      <c r="C193" s="79">
        <v>2.8288587729762893E-2</v>
      </c>
      <c r="D193" s="79">
        <v>2.5887340956602299E-2</v>
      </c>
      <c r="E193" s="79">
        <v>2.5565808512491083E-2</v>
      </c>
      <c r="F193" s="70">
        <f t="shared" si="1"/>
        <v>23</v>
      </c>
    </row>
    <row r="194" spans="1:6" x14ac:dyDescent="0.25">
      <c r="A194" s="1" t="s">
        <v>93</v>
      </c>
      <c r="B194" s="79">
        <v>4.9590768114863161E-2</v>
      </c>
      <c r="C194" s="79">
        <v>5.3661185141266061E-2</v>
      </c>
      <c r="D194" s="79">
        <v>5.7778013403545339E-2</v>
      </c>
      <c r="E194" s="79">
        <v>3.1820213373529124E-2</v>
      </c>
      <c r="F194" s="70">
        <f t="shared" si="1"/>
        <v>20</v>
      </c>
    </row>
    <row r="195" spans="1:6" x14ac:dyDescent="0.25">
      <c r="A195" s="1" t="s">
        <v>94</v>
      </c>
      <c r="B195" s="79">
        <v>0.11851307905351703</v>
      </c>
      <c r="C195" s="79">
        <v>9.5476888192255707E-2</v>
      </c>
      <c r="D195" s="79">
        <v>0.12561298068252116</v>
      </c>
      <c r="E195" s="79">
        <v>0.12352325576386247</v>
      </c>
      <c r="F195" s="70">
        <f t="shared" si="1"/>
        <v>1</v>
      </c>
    </row>
    <row r="196" spans="1:6" x14ac:dyDescent="0.25">
      <c r="A196" s="1" t="s">
        <v>95</v>
      </c>
      <c r="B196" s="79">
        <v>1.4357758755996394E-2</v>
      </c>
      <c r="C196" s="79">
        <v>2.6292104661741586E-3</v>
      </c>
      <c r="D196" s="79">
        <v>8.0309989735166145E-4</v>
      </c>
      <c r="E196" s="79">
        <v>2.7503759535376345E-3</v>
      </c>
      <c r="F196" s="70">
        <f t="shared" si="1"/>
        <v>47</v>
      </c>
    </row>
    <row r="197" spans="1:6" x14ac:dyDescent="0.25">
      <c r="A197" s="1" t="s">
        <v>96</v>
      </c>
      <c r="B197" s="79">
        <v>7.222634438363418E-3</v>
      </c>
      <c r="C197" s="79">
        <v>7.6626513500908074E-3</v>
      </c>
      <c r="D197" s="79">
        <v>6.4199264123201124E-3</v>
      </c>
      <c r="E197" s="79">
        <v>9.0312033263194556E-3</v>
      </c>
      <c r="F197" s="70">
        <f t="shared" si="1"/>
        <v>35</v>
      </c>
    </row>
    <row r="198" spans="1:6" x14ac:dyDescent="0.25">
      <c r="A198" s="1" t="s">
        <v>97</v>
      </c>
      <c r="B198" s="79">
        <v>1.0278107571598519E-4</v>
      </c>
      <c r="C198" s="79">
        <v>3.4549579490654626E-4</v>
      </c>
      <c r="D198" s="79">
        <v>1.7482424879605954E-3</v>
      </c>
      <c r="E198" s="79">
        <v>2.6582395738274302E-3</v>
      </c>
      <c r="F198" s="70">
        <f t="shared" si="1"/>
        <v>48</v>
      </c>
    </row>
    <row r="199" spans="1:6" x14ac:dyDescent="0.25">
      <c r="A199" s="1" t="s">
        <v>98</v>
      </c>
      <c r="B199" s="79">
        <v>1.0317583213412165E-2</v>
      </c>
      <c r="C199" s="79">
        <v>8.8852813728100485E-3</v>
      </c>
      <c r="D199" s="79">
        <v>7.2320987254134387E-3</v>
      </c>
      <c r="E199" s="79">
        <v>6.1580076410784603E-3</v>
      </c>
      <c r="F199" s="70">
        <f t="shared" si="1"/>
        <v>38</v>
      </c>
    </row>
    <row r="200" spans="1:6" x14ac:dyDescent="0.25">
      <c r="A200" s="1" t="s">
        <v>99</v>
      </c>
      <c r="B200" s="79">
        <v>2.6572617316248329E-2</v>
      </c>
      <c r="C200" s="79">
        <v>3.2589835753313354E-2</v>
      </c>
      <c r="D200" s="79">
        <v>2.5683922277282355E-2</v>
      </c>
      <c r="E200" s="79">
        <v>2.7941874909388823E-2</v>
      </c>
      <c r="F200" s="70">
        <f t="shared" si="1"/>
        <v>21</v>
      </c>
    </row>
    <row r="201" spans="1:6" x14ac:dyDescent="0.25">
      <c r="A201" s="1" t="s">
        <v>100</v>
      </c>
      <c r="B201" s="79">
        <v>6.1101049863948584E-2</v>
      </c>
      <c r="C201" s="79">
        <v>5.0815586624589328E-2</v>
      </c>
      <c r="D201" s="79">
        <v>3.9318330941061269E-2</v>
      </c>
      <c r="E201" s="79">
        <v>3.2564560392844971E-2</v>
      </c>
      <c r="F201" s="70">
        <f t="shared" si="1"/>
        <v>17</v>
      </c>
    </row>
    <row r="202" spans="1:6" x14ac:dyDescent="0.25">
      <c r="A202" s="1" t="s">
        <v>101</v>
      </c>
      <c r="B202" s="79">
        <v>4.203078668919074E-2</v>
      </c>
      <c r="C202" s="79">
        <v>3.7308820940692385E-2</v>
      </c>
      <c r="D202" s="79">
        <v>4.0449168034072232E-2</v>
      </c>
      <c r="E202" s="79">
        <v>4.3869120207740149E-2</v>
      </c>
      <c r="F202" s="70">
        <f t="shared" si="1"/>
        <v>10</v>
      </c>
    </row>
    <row r="203" spans="1:6" x14ac:dyDescent="0.25">
      <c r="A203" s="1" t="s">
        <v>102</v>
      </c>
      <c r="B203" s="79">
        <v>7.856796748272378E-2</v>
      </c>
      <c r="C203" s="79">
        <v>0.11505674273945468</v>
      </c>
      <c r="D203" s="79">
        <v>3.3028913225793384E-2</v>
      </c>
      <c r="E203" s="79">
        <v>5.2817879602527172E-2</v>
      </c>
      <c r="F203" s="70">
        <f t="shared" si="1"/>
        <v>7</v>
      </c>
    </row>
    <row r="204" spans="1:6" x14ac:dyDescent="0.25">
      <c r="A204" s="1" t="s">
        <v>103</v>
      </c>
      <c r="B204" s="79">
        <v>9.3791635120458548E-3</v>
      </c>
      <c r="C204" s="79">
        <v>1.1141352170316523E-2</v>
      </c>
      <c r="D204" s="79">
        <v>1.1220457121021269E-2</v>
      </c>
      <c r="E204" s="79">
        <v>1.2291244013458196E-2</v>
      </c>
      <c r="F204" s="70">
        <f t="shared" si="1"/>
        <v>32</v>
      </c>
    </row>
    <row r="205" spans="1:6" x14ac:dyDescent="0.25">
      <c r="A205" s="1" t="s">
        <v>104</v>
      </c>
      <c r="B205" s="79">
        <v>1.2443943675977212E-2</v>
      </c>
      <c r="C205" s="79">
        <v>1.3489994032861732E-2</v>
      </c>
      <c r="D205" s="79">
        <v>1.1000959012000079E-2</v>
      </c>
      <c r="E205" s="79">
        <v>1.2141097371028042E-2</v>
      </c>
      <c r="F205" s="70">
        <f t="shared" si="1"/>
        <v>33</v>
      </c>
    </row>
    <row r="206" spans="1:6" x14ac:dyDescent="0.25">
      <c r="A206" s="1" t="s">
        <v>105</v>
      </c>
      <c r="B206" s="79">
        <v>5.5590440739552806E-2</v>
      </c>
      <c r="C206" s="79">
        <v>5.1374855398735576E-2</v>
      </c>
      <c r="D206" s="79">
        <v>5.7940005950902984E-2</v>
      </c>
      <c r="E206" s="79">
        <v>7.1372221038676853E-2</v>
      </c>
      <c r="F206" s="70">
        <f t="shared" si="1"/>
        <v>4</v>
      </c>
    </row>
    <row r="207" spans="1:6" x14ac:dyDescent="0.25">
      <c r="A207" s="1" t="s">
        <v>106</v>
      </c>
      <c r="B207" s="79">
        <v>4.87270749570708E-3</v>
      </c>
      <c r="C207" s="79">
        <v>4.743090292535293E-3</v>
      </c>
      <c r="D207" s="79">
        <v>4.353607073179163E-3</v>
      </c>
      <c r="E207" s="79">
        <v>4.481454530190292E-3</v>
      </c>
      <c r="F207" s="70">
        <f t="shared" si="1"/>
        <v>43</v>
      </c>
    </row>
    <row r="208" spans="1:6" x14ac:dyDescent="0.25">
      <c r="A208" s="1" t="s">
        <v>107</v>
      </c>
      <c r="B208" s="79">
        <v>0.13059117741466489</v>
      </c>
      <c r="C208" s="79">
        <v>0.11803184140058309</v>
      </c>
      <c r="D208" s="79">
        <v>0.28777272137814258</v>
      </c>
      <c r="E208" s="79">
        <v>8.7470013125599266E-2</v>
      </c>
      <c r="F208" s="70">
        <f t="shared" si="1"/>
        <v>3</v>
      </c>
    </row>
    <row r="209" spans="1:6" x14ac:dyDescent="0.25">
      <c r="A209" s="1" t="s">
        <v>108</v>
      </c>
      <c r="B209" s="79">
        <v>1.6591500587693699E-3</v>
      </c>
      <c r="C209" s="79">
        <v>6.9620371040510776E-3</v>
      </c>
      <c r="D209" s="79">
        <v>1.5301896482554835E-2</v>
      </c>
      <c r="E209" s="79">
        <v>2.4979626653437365E-2</v>
      </c>
      <c r="F209" s="70">
        <f t="shared" si="1"/>
        <v>24</v>
      </c>
    </row>
    <row r="210" spans="1:6" x14ac:dyDescent="0.25">
      <c r="A210" s="1" t="s">
        <v>109</v>
      </c>
      <c r="B210" s="79">
        <v>0</v>
      </c>
      <c r="C210" s="79">
        <v>1.1574994569063451E-2</v>
      </c>
      <c r="D210" s="79">
        <v>1.9632836722664398E-2</v>
      </c>
      <c r="E210" s="79">
        <v>1.6994980036842168E-2</v>
      </c>
      <c r="F210" s="70">
        <f t="shared" si="1"/>
        <v>30</v>
      </c>
    </row>
    <row r="211" spans="1:6" x14ac:dyDescent="0.25">
      <c r="A211" s="1" t="s">
        <v>110</v>
      </c>
      <c r="B211" s="79">
        <v>0</v>
      </c>
      <c r="C211" s="79">
        <v>0</v>
      </c>
      <c r="D211" s="79">
        <v>0</v>
      </c>
      <c r="E211" s="79">
        <v>0</v>
      </c>
      <c r="F211" s="70">
        <f t="shared" si="1"/>
        <v>50</v>
      </c>
    </row>
    <row r="212" spans="1:6" x14ac:dyDescent="0.25">
      <c r="A212" s="1" t="s">
        <v>111</v>
      </c>
      <c r="B212" s="79">
        <v>2.2380429383631894E-2</v>
      </c>
      <c r="C212" s="79">
        <v>2.8057534072027473E-2</v>
      </c>
      <c r="D212" s="79">
        <v>1.9581176596483403E-2</v>
      </c>
      <c r="E212" s="79">
        <v>4.3687476350120283E-2</v>
      </c>
      <c r="F212" s="70">
        <f t="shared" si="1"/>
        <v>11</v>
      </c>
    </row>
    <row r="213" spans="1:6" x14ac:dyDescent="0.25">
      <c r="A213" s="1" t="s">
        <v>112</v>
      </c>
      <c r="B213" s="79">
        <v>1.7647690056097138E-2</v>
      </c>
      <c r="C213" s="79">
        <v>1.6552244391366638E-2</v>
      </c>
      <c r="D213" s="79">
        <v>2.7751752873497931E-2</v>
      </c>
      <c r="E213" s="79">
        <v>3.2342842416441732E-2</v>
      </c>
      <c r="F213" s="70">
        <f t="shared" si="1"/>
        <v>19</v>
      </c>
    </row>
    <row r="214" spans="1:6" x14ac:dyDescent="0.25">
      <c r="A214" s="1" t="s">
        <v>113</v>
      </c>
      <c r="B214" s="79">
        <v>2.1144041208551227E-2</v>
      </c>
      <c r="C214" s="79">
        <v>1.6368231776702491E-2</v>
      </c>
      <c r="D214" s="79">
        <v>1.4687528527347426E-2</v>
      </c>
      <c r="E214" s="79">
        <v>1.4242962326803691E-2</v>
      </c>
      <c r="F214" s="70">
        <f t="shared" si="1"/>
        <v>31</v>
      </c>
    </row>
    <row r="215" spans="1:6" x14ac:dyDescent="0.25">
      <c r="A215" s="1" t="s">
        <v>114</v>
      </c>
      <c r="B215" s="79">
        <v>9.1993610360398478E-3</v>
      </c>
      <c r="C215" s="79">
        <v>6.6032293188856778E-3</v>
      </c>
      <c r="D215" s="79">
        <v>2.5929977732116779E-3</v>
      </c>
      <c r="E215" s="79">
        <v>1.9304721386625926E-2</v>
      </c>
      <c r="F215" s="70">
        <f t="shared" si="1"/>
        <v>29</v>
      </c>
    </row>
    <row r="216" spans="1:6" x14ac:dyDescent="0.25">
      <c r="A216" s="1" t="s">
        <v>115</v>
      </c>
      <c r="B216" s="79">
        <v>9.4439792634263813E-3</v>
      </c>
      <c r="C216" s="79">
        <v>9.7343421992109307E-3</v>
      </c>
      <c r="D216" s="79">
        <v>1.0147382548453291E-2</v>
      </c>
      <c r="E216" s="79">
        <v>5.9055370025296716E-3</v>
      </c>
      <c r="F216" s="70">
        <f t="shared" ref="F216:F234" si="2">RANK(E216,E$184:E$234,0)</f>
        <v>39</v>
      </c>
    </row>
    <row r="217" spans="1:6" x14ac:dyDescent="0.25">
      <c r="A217" s="1" t="s">
        <v>116</v>
      </c>
      <c r="B217" s="79">
        <v>7.5652388604863065E-3</v>
      </c>
      <c r="C217" s="79">
        <v>6.4635526588951988E-3</v>
      </c>
      <c r="D217" s="79">
        <v>5.2032066706449182E-3</v>
      </c>
      <c r="E217" s="79">
        <v>4.5724721326195613E-3</v>
      </c>
      <c r="F217" s="70">
        <f t="shared" si="2"/>
        <v>42</v>
      </c>
    </row>
    <row r="218" spans="1:6" x14ac:dyDescent="0.25">
      <c r="A218" s="1" t="s">
        <v>117</v>
      </c>
      <c r="B218" s="79">
        <v>2.7379297915228154E-2</v>
      </c>
      <c r="C218" s="79">
        <v>2.9694407084875196E-2</v>
      </c>
      <c r="D218" s="79">
        <v>3.1380575123107539E-2</v>
      </c>
      <c r="E218" s="79">
        <v>2.0203735821426198E-2</v>
      </c>
      <c r="F218" s="70">
        <f t="shared" si="2"/>
        <v>28</v>
      </c>
    </row>
    <row r="219" spans="1:6" x14ac:dyDescent="0.25">
      <c r="A219" s="1" t="s">
        <v>118</v>
      </c>
      <c r="B219" s="79">
        <v>2.2996832368482316E-2</v>
      </c>
      <c r="C219" s="79">
        <v>3.0988236905311179E-2</v>
      </c>
      <c r="D219" s="79">
        <v>3.9641598232987414E-2</v>
      </c>
      <c r="E219" s="79">
        <v>5.4804945646936748E-2</v>
      </c>
      <c r="F219" s="70">
        <f t="shared" si="2"/>
        <v>6</v>
      </c>
    </row>
    <row r="220" spans="1:6" x14ac:dyDescent="0.25">
      <c r="A220" s="1" t="s">
        <v>119</v>
      </c>
      <c r="B220" s="79">
        <v>1.665222462569799E-2</v>
      </c>
      <c r="C220" s="79">
        <v>2.862520737033707E-2</v>
      </c>
      <c r="D220" s="79">
        <v>1.4340752293127104E-2</v>
      </c>
      <c r="E220" s="79">
        <v>2.0209719674638398E-2</v>
      </c>
      <c r="F220" s="70">
        <f t="shared" si="2"/>
        <v>27</v>
      </c>
    </row>
    <row r="221" spans="1:6" x14ac:dyDescent="0.25">
      <c r="A221" s="1" t="s">
        <v>120</v>
      </c>
      <c r="B221" s="79">
        <v>3.5658879386283225E-2</v>
      </c>
      <c r="C221" s="79">
        <v>3.662731357520399E-2</v>
      </c>
      <c r="D221" s="79">
        <v>5.1318909889954238E-2</v>
      </c>
      <c r="E221" s="79">
        <v>4.4928671808709526E-2</v>
      </c>
      <c r="F221" s="70">
        <f t="shared" si="2"/>
        <v>9</v>
      </c>
    </row>
    <row r="222" spans="1:6" x14ac:dyDescent="0.25">
      <c r="A222" s="1" t="s">
        <v>121</v>
      </c>
      <c r="B222" s="79">
        <v>7.877716815187218E-3</v>
      </c>
      <c r="C222" s="79">
        <v>6.2497917136592153E-3</v>
      </c>
      <c r="D222" s="79">
        <v>4.9672809413850022E-3</v>
      </c>
      <c r="E222" s="79">
        <v>5.1711732863709116E-3</v>
      </c>
      <c r="F222" s="70">
        <f t="shared" si="2"/>
        <v>40</v>
      </c>
    </row>
    <row r="223" spans="1:6" x14ac:dyDescent="0.25">
      <c r="A223" s="1" t="s">
        <v>122</v>
      </c>
      <c r="B223" s="79">
        <v>7.6381675372247286E-3</v>
      </c>
      <c r="C223" s="79">
        <v>9.1613002355116335E-3</v>
      </c>
      <c r="D223" s="79">
        <v>1.1717610873336946E-2</v>
      </c>
      <c r="E223" s="79">
        <v>1.1459020375293845E-2</v>
      </c>
      <c r="F223" s="70">
        <f t="shared" si="2"/>
        <v>34</v>
      </c>
    </row>
    <row r="224" spans="1:6" x14ac:dyDescent="0.25">
      <c r="A224" s="1" t="s">
        <v>123</v>
      </c>
      <c r="B224" s="79">
        <v>2.7137767388491562E-2</v>
      </c>
      <c r="C224" s="79">
        <v>2.3018875690067341E-2</v>
      </c>
      <c r="D224" s="79">
        <v>2.6905155184115473E-2</v>
      </c>
      <c r="E224" s="79">
        <v>2.5861023671926071E-2</v>
      </c>
      <c r="F224" s="70">
        <f t="shared" si="2"/>
        <v>22</v>
      </c>
    </row>
    <row r="225" spans="1:6" x14ac:dyDescent="0.25">
      <c r="A225" s="1" t="s">
        <v>124</v>
      </c>
      <c r="B225" s="79">
        <v>1.9543188642839091E-2</v>
      </c>
      <c r="C225" s="79">
        <v>1.4566350956600511E-2</v>
      </c>
      <c r="D225" s="79">
        <v>1.1260002847518139E-2</v>
      </c>
      <c r="E225" s="79">
        <v>6.3564193014844653E-3</v>
      </c>
      <c r="F225" s="70">
        <f t="shared" si="2"/>
        <v>37</v>
      </c>
    </row>
    <row r="226" spans="1:6" x14ac:dyDescent="0.25">
      <c r="A226" s="1" t="s">
        <v>63</v>
      </c>
      <c r="B226" s="79">
        <v>9.3066832839422877E-3</v>
      </c>
      <c r="C226" s="79">
        <v>8.1882696576301584E-3</v>
      </c>
      <c r="D226" s="79">
        <v>7.5150106876095777E-3</v>
      </c>
      <c r="E226" s="79">
        <v>1.3480253810664727E-3</v>
      </c>
      <c r="F226" s="70">
        <f t="shared" si="2"/>
        <v>49</v>
      </c>
    </row>
    <row r="227" spans="1:6" x14ac:dyDescent="0.25">
      <c r="A227" s="1" t="s">
        <v>125</v>
      </c>
      <c r="B227" s="79">
        <v>4.0245900907084284E-3</v>
      </c>
      <c r="C227" s="79">
        <v>4.2329219318506658E-3</v>
      </c>
      <c r="D227" s="79">
        <v>3.4835762453288154E-3</v>
      </c>
      <c r="E227" s="79">
        <v>3.693783744493083E-3</v>
      </c>
      <c r="F227" s="70">
        <f t="shared" si="2"/>
        <v>44</v>
      </c>
    </row>
    <row r="228" spans="1:6" x14ac:dyDescent="0.25">
      <c r="A228" s="1" t="s">
        <v>126</v>
      </c>
      <c r="B228" s="79">
        <v>4.1185819477353711E-2</v>
      </c>
      <c r="C228" s="79">
        <v>4.260200318136869E-2</v>
      </c>
      <c r="D228" s="79">
        <v>6.4089660527971465E-2</v>
      </c>
      <c r="E228" s="79">
        <v>6.3015009238486561E-2</v>
      </c>
      <c r="F228" s="70">
        <f t="shared" si="2"/>
        <v>5</v>
      </c>
    </row>
    <row r="229" spans="1:6" x14ac:dyDescent="0.25">
      <c r="A229" s="1" t="s">
        <v>127</v>
      </c>
      <c r="B229" s="79">
        <v>0</v>
      </c>
      <c r="C229" s="79">
        <v>2.9142987600916282E-3</v>
      </c>
      <c r="D229" s="79">
        <v>1.4976802346397946E-2</v>
      </c>
      <c r="E229" s="79">
        <v>2.136363707947669E-2</v>
      </c>
      <c r="F229" s="70">
        <f t="shared" si="2"/>
        <v>25</v>
      </c>
    </row>
    <row r="230" spans="1:6" x14ac:dyDescent="0.25">
      <c r="A230" s="1" t="s">
        <v>128</v>
      </c>
      <c r="B230" s="79">
        <v>2.6790780362711285E-2</v>
      </c>
      <c r="C230" s="79">
        <v>2.5794235341731055E-2</v>
      </c>
      <c r="D230" s="79">
        <v>2.5656788678251267E-2</v>
      </c>
      <c r="E230" s="79">
        <v>3.8554845473297454E-2</v>
      </c>
      <c r="F230" s="70">
        <f t="shared" si="2"/>
        <v>14</v>
      </c>
    </row>
    <row r="231" spans="1:6" x14ac:dyDescent="0.25">
      <c r="A231" s="1" t="s">
        <v>129</v>
      </c>
      <c r="B231" s="79">
        <v>4.068487583037181E-3</v>
      </c>
      <c r="C231" s="79">
        <v>3.8272859364874286E-3</v>
      </c>
      <c r="D231" s="79">
        <v>3.692151307760772E-3</v>
      </c>
      <c r="E231" s="79">
        <v>3.113466504737684E-3</v>
      </c>
      <c r="F231" s="70">
        <f t="shared" si="2"/>
        <v>46</v>
      </c>
    </row>
    <row r="232" spans="1:6" x14ac:dyDescent="0.25">
      <c r="A232" s="1" t="s">
        <v>130</v>
      </c>
      <c r="B232" s="79">
        <v>0.12032364023771243</v>
      </c>
      <c r="C232" s="79">
        <v>0.12763887852853395</v>
      </c>
      <c r="D232" s="79">
        <v>0.11232223370794114</v>
      </c>
      <c r="E232" s="79">
        <v>0.1128139582160802</v>
      </c>
      <c r="F232" s="70">
        <f t="shared" si="2"/>
        <v>2</v>
      </c>
    </row>
    <row r="233" spans="1:6" x14ac:dyDescent="0.25">
      <c r="A233" s="1" t="s">
        <v>131</v>
      </c>
      <c r="B233" s="79">
        <v>2.2326473970768448E-2</v>
      </c>
      <c r="C233" s="79">
        <v>2.4908506219122252E-2</v>
      </c>
      <c r="D233" s="79">
        <v>3.3193487339609973E-2</v>
      </c>
      <c r="E233" s="79">
        <v>3.4889609493669038E-2</v>
      </c>
      <c r="F233" s="70">
        <f t="shared" si="2"/>
        <v>16</v>
      </c>
    </row>
    <row r="234" spans="1:6" x14ac:dyDescent="0.25">
      <c r="A234" s="1" t="s">
        <v>132</v>
      </c>
      <c r="B234" s="79">
        <v>0</v>
      </c>
      <c r="C234" s="79">
        <v>2.6382003885358728E-2</v>
      </c>
      <c r="D234" s="79">
        <v>3.261191226893332E-2</v>
      </c>
      <c r="E234" s="79">
        <v>4.1357165260768373E-2</v>
      </c>
      <c r="F234" s="70">
        <f t="shared" si="2"/>
        <v>12</v>
      </c>
    </row>
    <row r="235" spans="1:6" x14ac:dyDescent="0.25">
      <c r="A235" s="67" t="s">
        <v>133</v>
      </c>
      <c r="B235" s="79">
        <v>2.8213273208478232E-2</v>
      </c>
      <c r="C235" s="79">
        <v>2.8717648266726473E-2</v>
      </c>
      <c r="D235" s="79">
        <v>2.8732774188648124E-2</v>
      </c>
      <c r="E235" s="79">
        <v>2.718939371605144E-2</v>
      </c>
      <c r="F235" s="98" t="e">
        <v>#N/A</v>
      </c>
    </row>
    <row r="237" spans="1:6" x14ac:dyDescent="0.25">
      <c r="E237" s="124">
        <f>MIN(E184:E234)</f>
        <v>0</v>
      </c>
    </row>
    <row r="238" spans="1:6" x14ac:dyDescent="0.25">
      <c r="E238" s="124">
        <f>MAX(E184:E234)</f>
        <v>0.12352325576386247</v>
      </c>
    </row>
    <row r="239" spans="1:6" x14ac:dyDescent="0.25">
      <c r="E239">
        <f>COUNTIF(E184:E234, "&lt;1%")</f>
        <v>17</v>
      </c>
    </row>
    <row r="240" spans="1:6" x14ac:dyDescent="0.25">
      <c r="E240">
        <f>COUNTIF(E184:E234, "&gt;5%")</f>
        <v>7</v>
      </c>
    </row>
  </sheetData>
  <sortState xmlns:xlrd2="http://schemas.microsoft.com/office/spreadsheetml/2017/richdata2" ref="B239:B289">
    <sortCondition ref="B239"/>
  </sortState>
  <mergeCells count="22">
    <mergeCell ref="A3:A4"/>
    <mergeCell ref="A5:A6"/>
    <mergeCell ref="A64:A65"/>
    <mergeCell ref="A123:A124"/>
    <mergeCell ref="B5:B6"/>
    <mergeCell ref="B64:B65"/>
    <mergeCell ref="B123:B124"/>
    <mergeCell ref="D64:D65"/>
    <mergeCell ref="D5:D6"/>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s>
  <phoneticPr fontId="31" type="noConversion"/>
  <pageMargins left="0.7" right="0.7" top="0.75" bottom="0.75" header="0.3" footer="0.3"/>
  <ignoredErrors>
    <ignoredError sqref="B5:D5 B123:D123 B182:D182 B64:D64" numberStoredAsText="1"/>
  </ignoredError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499984740745262"/>
  </sheetPr>
  <dimension ref="A1:F237"/>
  <sheetViews>
    <sheetView zoomScale="110" zoomScaleNormal="110" workbookViewId="0">
      <selection activeCell="A195" sqref="A195"/>
    </sheetView>
  </sheetViews>
  <sheetFormatPr defaultColWidth="8.5703125" defaultRowHeight="15" x14ac:dyDescent="0.25"/>
  <cols>
    <col min="1" max="1" width="16.5703125" bestFit="1" customWidth="1"/>
    <col min="2" max="2" width="12.5703125" bestFit="1" customWidth="1"/>
    <col min="3" max="4" width="12.42578125" bestFit="1" customWidth="1"/>
    <col min="5" max="5" width="13.140625" customWidth="1"/>
    <col min="6" max="6" width="12.42578125" customWidth="1"/>
    <col min="7" max="7" width="24.5703125" customWidth="1"/>
    <col min="8" max="8" width="18.42578125" customWidth="1"/>
  </cols>
  <sheetData>
    <row r="1" spans="1:5" ht="22.7" customHeight="1" x14ac:dyDescent="0.25"/>
    <row r="2" spans="1:5" ht="32.25" customHeight="1" x14ac:dyDescent="0.25"/>
    <row r="3" spans="1:5" x14ac:dyDescent="0.25">
      <c r="A3" s="147" t="s">
        <v>145</v>
      </c>
    </row>
    <row r="4" spans="1:5" x14ac:dyDescent="0.25">
      <c r="A4" s="147"/>
    </row>
    <row r="5" spans="1:5" x14ac:dyDescent="0.25">
      <c r="A5" s="149" t="s">
        <v>146</v>
      </c>
      <c r="B5" s="148" t="s">
        <v>147</v>
      </c>
      <c r="C5" s="148" t="s">
        <v>148</v>
      </c>
      <c r="D5" s="148" t="s">
        <v>149</v>
      </c>
      <c r="E5" s="148" t="s">
        <v>150</v>
      </c>
    </row>
    <row r="6" spans="1:5" x14ac:dyDescent="0.25">
      <c r="A6" s="149"/>
      <c r="B6" s="148"/>
      <c r="C6" s="148"/>
      <c r="D6" s="148"/>
      <c r="E6" s="148"/>
    </row>
    <row r="7" spans="1:5" x14ac:dyDescent="0.25">
      <c r="A7" s="1" t="s">
        <v>83</v>
      </c>
      <c r="B7" s="76">
        <f>B66+B125</f>
        <v>5880726</v>
      </c>
      <c r="C7" s="76">
        <f>C66+C125</f>
        <v>24442504</v>
      </c>
      <c r="D7" s="76">
        <f>D66+D125</f>
        <v>5678807</v>
      </c>
      <c r="E7" s="76">
        <f>E66+E125</f>
        <v>5868720</v>
      </c>
    </row>
    <row r="8" spans="1:5" x14ac:dyDescent="0.25">
      <c r="A8" s="1" t="s">
        <v>84</v>
      </c>
      <c r="B8" s="76">
        <f t="shared" ref="B8:E58" si="0">B67+B126</f>
        <v>18604444</v>
      </c>
      <c r="C8" s="76">
        <f t="shared" si="0"/>
        <v>24095344</v>
      </c>
      <c r="D8" s="76">
        <f t="shared" si="0"/>
        <v>8879493</v>
      </c>
      <c r="E8" s="76">
        <f t="shared" si="0"/>
        <v>18167415</v>
      </c>
    </row>
    <row r="9" spans="1:5" x14ac:dyDescent="0.25">
      <c r="A9" s="1" t="s">
        <v>85</v>
      </c>
      <c r="B9" s="76">
        <f t="shared" si="0"/>
        <v>2717800</v>
      </c>
      <c r="C9" s="76">
        <f t="shared" si="0"/>
        <v>2717800</v>
      </c>
      <c r="D9" s="76">
        <f t="shared" si="0"/>
        <v>0</v>
      </c>
      <c r="E9" s="76">
        <f t="shared" si="0"/>
        <v>2546800</v>
      </c>
    </row>
    <row r="10" spans="1:5" x14ac:dyDescent="0.25">
      <c r="A10" s="1" t="s">
        <v>86</v>
      </c>
      <c r="B10" s="76">
        <f t="shared" si="0"/>
        <v>385277</v>
      </c>
      <c r="C10" s="76">
        <f t="shared" si="0"/>
        <v>7997820</v>
      </c>
      <c r="D10" s="76">
        <f t="shared" si="0"/>
        <v>8031655</v>
      </c>
      <c r="E10" s="76">
        <f t="shared" si="0"/>
        <v>15514589</v>
      </c>
    </row>
    <row r="11" spans="1:5" x14ac:dyDescent="0.25">
      <c r="A11" s="1" t="s">
        <v>87</v>
      </c>
      <c r="B11" s="76">
        <f t="shared" si="0"/>
        <v>896082757</v>
      </c>
      <c r="C11" s="76">
        <f t="shared" si="0"/>
        <v>536249060</v>
      </c>
      <c r="D11" s="76">
        <f t="shared" si="0"/>
        <v>615699792</v>
      </c>
      <c r="E11" s="76">
        <f t="shared" si="0"/>
        <v>742572321</v>
      </c>
    </row>
    <row r="12" spans="1:5" x14ac:dyDescent="0.25">
      <c r="A12" s="1" t="s">
        <v>88</v>
      </c>
      <c r="B12" s="76">
        <f t="shared" si="0"/>
        <v>4126286</v>
      </c>
      <c r="C12" s="76">
        <f t="shared" si="0"/>
        <v>16025194</v>
      </c>
      <c r="D12" s="76">
        <f t="shared" si="0"/>
        <v>11929348</v>
      </c>
      <c r="E12" s="76">
        <f t="shared" si="0"/>
        <v>17933109</v>
      </c>
    </row>
    <row r="13" spans="1:5" x14ac:dyDescent="0.25">
      <c r="A13" s="1" t="s">
        <v>89</v>
      </c>
      <c r="B13" s="76">
        <f t="shared" si="0"/>
        <v>56292730</v>
      </c>
      <c r="C13" s="76">
        <f t="shared" si="0"/>
        <v>25536029</v>
      </c>
      <c r="D13" s="76">
        <f t="shared" si="0"/>
        <v>41764419</v>
      </c>
      <c r="E13" s="76">
        <f t="shared" si="0"/>
        <v>39991720</v>
      </c>
    </row>
    <row r="14" spans="1:5" x14ac:dyDescent="0.25">
      <c r="A14" s="1" t="s">
        <v>90</v>
      </c>
      <c r="B14" s="76">
        <f t="shared" si="0"/>
        <v>50594567</v>
      </c>
      <c r="C14" s="76">
        <f t="shared" si="0"/>
        <v>71533643</v>
      </c>
      <c r="D14" s="76">
        <f t="shared" si="0"/>
        <v>67489906</v>
      </c>
      <c r="E14" s="76">
        <f t="shared" si="0"/>
        <v>76442106</v>
      </c>
    </row>
    <row r="15" spans="1:5" x14ac:dyDescent="0.25">
      <c r="A15" s="1" t="s">
        <v>91</v>
      </c>
      <c r="B15" s="76">
        <f t="shared" si="0"/>
        <v>59532260</v>
      </c>
      <c r="C15" s="76">
        <f t="shared" si="0"/>
        <v>59532260</v>
      </c>
      <c r="D15" s="76">
        <f t="shared" si="0"/>
        <v>59532260</v>
      </c>
      <c r="E15" s="76">
        <f t="shared" si="0"/>
        <v>59117060</v>
      </c>
    </row>
    <row r="16" spans="1:5" x14ac:dyDescent="0.25">
      <c r="A16" s="1" t="s">
        <v>92</v>
      </c>
      <c r="B16" s="76">
        <f t="shared" si="0"/>
        <v>301640571</v>
      </c>
      <c r="C16" s="76">
        <f t="shared" si="0"/>
        <v>349812895</v>
      </c>
      <c r="D16" s="76">
        <f t="shared" si="0"/>
        <v>318206448</v>
      </c>
      <c r="E16" s="76">
        <f t="shared" si="0"/>
        <v>316879226</v>
      </c>
    </row>
    <row r="17" spans="1:5" x14ac:dyDescent="0.25">
      <c r="A17" s="1" t="s">
        <v>93</v>
      </c>
      <c r="B17" s="76">
        <f t="shared" si="0"/>
        <v>22182651</v>
      </c>
      <c r="C17" s="76">
        <f t="shared" si="0"/>
        <v>22182651</v>
      </c>
      <c r="D17" s="76">
        <f t="shared" si="0"/>
        <v>22182651</v>
      </c>
      <c r="E17" s="76">
        <f t="shared" si="0"/>
        <v>22182651</v>
      </c>
    </row>
    <row r="18" spans="1:5" x14ac:dyDescent="0.25">
      <c r="A18" s="1" t="s">
        <v>94</v>
      </c>
      <c r="B18" s="76">
        <f t="shared" si="0"/>
        <v>4971633</v>
      </c>
      <c r="C18" s="76">
        <f t="shared" si="0"/>
        <v>4971633</v>
      </c>
      <c r="D18" s="76">
        <f t="shared" si="0"/>
        <v>10684015</v>
      </c>
      <c r="E18" s="76">
        <f t="shared" si="0"/>
        <v>11041717</v>
      </c>
    </row>
    <row r="19" spans="1:5" x14ac:dyDescent="0.25">
      <c r="A19" s="1" t="s">
        <v>95</v>
      </c>
      <c r="B19" s="76">
        <f t="shared" si="0"/>
        <v>10178072</v>
      </c>
      <c r="C19" s="76">
        <f t="shared" si="0"/>
        <v>13007054</v>
      </c>
      <c r="D19" s="76">
        <f t="shared" si="0"/>
        <v>15025125</v>
      </c>
      <c r="E19" s="76">
        <f t="shared" si="0"/>
        <v>13636791</v>
      </c>
    </row>
    <row r="20" spans="1:5" x14ac:dyDescent="0.25">
      <c r="A20" s="1" t="s">
        <v>96</v>
      </c>
      <c r="B20" s="76">
        <f t="shared" si="0"/>
        <v>868183429</v>
      </c>
      <c r="C20" s="76">
        <f t="shared" si="0"/>
        <v>626258703</v>
      </c>
      <c r="D20" s="76">
        <f t="shared" si="0"/>
        <v>596458646</v>
      </c>
      <c r="E20" s="76">
        <f t="shared" si="0"/>
        <v>593251266</v>
      </c>
    </row>
    <row r="21" spans="1:5" x14ac:dyDescent="0.25">
      <c r="A21" s="1" t="s">
        <v>97</v>
      </c>
      <c r="B21" s="76">
        <f t="shared" si="0"/>
        <v>100590661</v>
      </c>
      <c r="C21" s="76">
        <f t="shared" si="0"/>
        <v>103561748</v>
      </c>
      <c r="D21" s="76">
        <f t="shared" si="0"/>
        <v>112404272</v>
      </c>
      <c r="E21" s="76">
        <f t="shared" si="0"/>
        <v>118452231</v>
      </c>
    </row>
    <row r="22" spans="1:5" x14ac:dyDescent="0.25">
      <c r="A22" s="1" t="s">
        <v>98</v>
      </c>
      <c r="B22" s="76">
        <f t="shared" si="0"/>
        <v>49326392</v>
      </c>
      <c r="C22" s="76">
        <f t="shared" si="0"/>
        <v>48773983</v>
      </c>
      <c r="D22" s="76">
        <f t="shared" si="0"/>
        <v>58253950</v>
      </c>
      <c r="E22" s="76">
        <f t="shared" si="0"/>
        <v>58002676</v>
      </c>
    </row>
    <row r="23" spans="1:5" x14ac:dyDescent="0.25">
      <c r="A23" s="1" t="s">
        <v>99</v>
      </c>
      <c r="B23" s="76">
        <f t="shared" si="0"/>
        <v>14173102</v>
      </c>
      <c r="C23" s="76">
        <f t="shared" si="0"/>
        <v>6673025</v>
      </c>
      <c r="D23" s="76">
        <f t="shared" si="0"/>
        <v>6673024</v>
      </c>
      <c r="E23" s="76">
        <f t="shared" si="0"/>
        <v>6673023</v>
      </c>
    </row>
    <row r="24" spans="1:5" x14ac:dyDescent="0.25">
      <c r="A24" s="1" t="s">
        <v>100</v>
      </c>
      <c r="B24" s="76">
        <f t="shared" si="0"/>
        <v>46770069</v>
      </c>
      <c r="C24" s="76">
        <f t="shared" si="0"/>
        <v>26724313</v>
      </c>
      <c r="D24" s="76">
        <f t="shared" si="0"/>
        <v>38815322</v>
      </c>
      <c r="E24" s="76">
        <f t="shared" si="0"/>
        <v>36051229</v>
      </c>
    </row>
    <row r="25" spans="1:5" x14ac:dyDescent="0.25">
      <c r="A25" s="1" t="s">
        <v>101</v>
      </c>
      <c r="B25" s="76">
        <f t="shared" si="0"/>
        <v>5219488</v>
      </c>
      <c r="C25" s="76">
        <f t="shared" si="0"/>
        <v>6880663</v>
      </c>
      <c r="D25" s="76">
        <f t="shared" si="0"/>
        <v>10214442</v>
      </c>
      <c r="E25" s="76">
        <f t="shared" si="0"/>
        <v>11121773</v>
      </c>
    </row>
    <row r="26" spans="1:5" x14ac:dyDescent="0.25">
      <c r="A26" s="1" t="s">
        <v>102</v>
      </c>
      <c r="B26" s="76">
        <f t="shared" si="0"/>
        <v>9595257</v>
      </c>
      <c r="C26" s="76">
        <f t="shared" si="0"/>
        <v>8718806</v>
      </c>
      <c r="D26" s="76">
        <f t="shared" si="0"/>
        <v>14888239</v>
      </c>
      <c r="E26" s="76">
        <f t="shared" si="0"/>
        <v>16412498</v>
      </c>
    </row>
    <row r="27" spans="1:5" x14ac:dyDescent="0.25">
      <c r="A27" s="1" t="s">
        <v>103</v>
      </c>
      <c r="B27" s="76">
        <f t="shared" si="0"/>
        <v>25868019</v>
      </c>
      <c r="C27" s="76">
        <f t="shared" si="0"/>
        <v>30876609</v>
      </c>
      <c r="D27" s="76">
        <f t="shared" si="0"/>
        <v>8397388</v>
      </c>
      <c r="E27" s="76">
        <f t="shared" si="0"/>
        <v>7336000</v>
      </c>
    </row>
    <row r="28" spans="1:5" x14ac:dyDescent="0.25">
      <c r="A28" s="1" t="s">
        <v>104</v>
      </c>
      <c r="B28" s="76">
        <f t="shared" si="0"/>
        <v>331905068</v>
      </c>
      <c r="C28" s="76">
        <f t="shared" si="0"/>
        <v>334610204</v>
      </c>
      <c r="D28" s="76">
        <f t="shared" si="0"/>
        <v>327404188</v>
      </c>
      <c r="E28" s="76">
        <f t="shared" si="0"/>
        <v>338727691</v>
      </c>
    </row>
    <row r="29" spans="1:5" x14ac:dyDescent="0.25">
      <c r="A29" s="1" t="s">
        <v>105</v>
      </c>
      <c r="B29" s="76">
        <f t="shared" si="0"/>
        <v>21546177</v>
      </c>
      <c r="C29" s="76">
        <f t="shared" si="0"/>
        <v>19529091</v>
      </c>
      <c r="D29" s="76">
        <f t="shared" si="0"/>
        <v>26586090</v>
      </c>
      <c r="E29" s="76">
        <f t="shared" si="0"/>
        <v>27829091</v>
      </c>
    </row>
    <row r="30" spans="1:5" x14ac:dyDescent="0.25">
      <c r="A30" s="1" t="s">
        <v>106</v>
      </c>
      <c r="B30" s="76">
        <f t="shared" si="0"/>
        <v>135224130</v>
      </c>
      <c r="C30" s="76">
        <f t="shared" si="0"/>
        <v>170101573</v>
      </c>
      <c r="D30" s="76">
        <f t="shared" si="0"/>
        <v>173904362</v>
      </c>
      <c r="E30" s="76">
        <f t="shared" si="0"/>
        <v>156197793</v>
      </c>
    </row>
    <row r="31" spans="1:5" x14ac:dyDescent="0.25">
      <c r="A31" s="1" t="s">
        <v>107</v>
      </c>
      <c r="B31" s="76">
        <f t="shared" si="0"/>
        <v>19068945</v>
      </c>
      <c r="C31" s="76">
        <f t="shared" si="0"/>
        <v>20068945</v>
      </c>
      <c r="D31" s="76">
        <f t="shared" si="0"/>
        <v>16229205</v>
      </c>
      <c r="E31" s="76">
        <f t="shared" si="0"/>
        <v>1715430</v>
      </c>
    </row>
    <row r="32" spans="1:5" x14ac:dyDescent="0.25">
      <c r="A32" s="1" t="s">
        <v>108</v>
      </c>
      <c r="B32" s="76">
        <f t="shared" si="0"/>
        <v>44460220</v>
      </c>
      <c r="C32" s="76">
        <f t="shared" si="0"/>
        <v>51462930</v>
      </c>
      <c r="D32" s="76">
        <f t="shared" si="0"/>
        <v>64379996</v>
      </c>
      <c r="E32" s="76">
        <f t="shared" si="0"/>
        <v>48657908</v>
      </c>
    </row>
    <row r="33" spans="1:5" x14ac:dyDescent="0.25">
      <c r="A33" s="1" t="s">
        <v>109</v>
      </c>
      <c r="B33" s="76">
        <f t="shared" si="0"/>
        <v>10350868</v>
      </c>
      <c r="C33" s="76">
        <f t="shared" si="0"/>
        <v>10450046</v>
      </c>
      <c r="D33" s="76">
        <f t="shared" si="0"/>
        <v>10495277</v>
      </c>
      <c r="E33" s="76">
        <f t="shared" si="0"/>
        <v>9409773</v>
      </c>
    </row>
    <row r="34" spans="1:5" x14ac:dyDescent="0.25">
      <c r="A34" s="1" t="s">
        <v>110</v>
      </c>
      <c r="B34" s="76">
        <f t="shared" si="0"/>
        <v>23498997</v>
      </c>
      <c r="C34" s="76">
        <f t="shared" si="0"/>
        <v>23498998</v>
      </c>
      <c r="D34" s="76">
        <f t="shared" si="0"/>
        <v>21727262</v>
      </c>
      <c r="E34" s="76">
        <f t="shared" si="0"/>
        <v>22243583</v>
      </c>
    </row>
    <row r="35" spans="1:5" x14ac:dyDescent="0.25">
      <c r="A35" s="1" t="s">
        <v>111</v>
      </c>
      <c r="B35" s="76">
        <f t="shared" si="0"/>
        <v>0</v>
      </c>
      <c r="C35" s="76">
        <f t="shared" si="0"/>
        <v>16034348</v>
      </c>
      <c r="D35" s="76">
        <f t="shared" si="0"/>
        <v>17887420</v>
      </c>
      <c r="E35" s="76">
        <f t="shared" si="0"/>
        <v>16589878</v>
      </c>
    </row>
    <row r="36" spans="1:5" x14ac:dyDescent="0.25">
      <c r="A36" s="1" t="s">
        <v>112</v>
      </c>
      <c r="B36" s="76">
        <f t="shared" si="0"/>
        <v>8781872</v>
      </c>
      <c r="C36" s="76">
        <f t="shared" si="0"/>
        <v>8781872</v>
      </c>
      <c r="D36" s="76">
        <f t="shared" si="0"/>
        <v>15117620</v>
      </c>
      <c r="E36" s="76">
        <f t="shared" si="0"/>
        <v>4581872</v>
      </c>
    </row>
    <row r="37" spans="1:5" x14ac:dyDescent="0.25">
      <c r="A37" s="1" t="s">
        <v>113</v>
      </c>
      <c r="B37" s="76">
        <f t="shared" si="0"/>
        <v>111916599</v>
      </c>
      <c r="C37" s="76">
        <f t="shared" si="0"/>
        <v>152079017</v>
      </c>
      <c r="D37" s="76">
        <f t="shared" si="0"/>
        <v>159670947</v>
      </c>
      <c r="E37" s="76">
        <f t="shared" si="0"/>
        <v>166219290</v>
      </c>
    </row>
    <row r="38" spans="1:5" x14ac:dyDescent="0.25">
      <c r="A38" s="1" t="s">
        <v>114</v>
      </c>
      <c r="B38" s="76">
        <f t="shared" si="0"/>
        <v>30527500</v>
      </c>
      <c r="C38" s="76">
        <f t="shared" si="0"/>
        <v>30527500</v>
      </c>
      <c r="D38" s="76">
        <f t="shared" si="0"/>
        <v>30527500</v>
      </c>
      <c r="E38" s="76">
        <f t="shared" si="0"/>
        <v>31277500</v>
      </c>
    </row>
    <row r="39" spans="1:5" x14ac:dyDescent="0.25">
      <c r="A39" s="1" t="s">
        <v>115</v>
      </c>
      <c r="B39" s="76">
        <f t="shared" si="0"/>
        <v>414269998</v>
      </c>
      <c r="C39" s="76">
        <f t="shared" si="0"/>
        <v>479059498</v>
      </c>
      <c r="D39" s="76">
        <f t="shared" si="0"/>
        <v>355939523</v>
      </c>
      <c r="E39" s="76">
        <f t="shared" si="0"/>
        <v>577447312</v>
      </c>
    </row>
    <row r="40" spans="1:5" x14ac:dyDescent="0.25">
      <c r="A40" s="1" t="s">
        <v>116</v>
      </c>
      <c r="B40" s="76">
        <f t="shared" si="0"/>
        <v>190761075</v>
      </c>
      <c r="C40" s="76">
        <f t="shared" si="0"/>
        <v>179753023</v>
      </c>
      <c r="D40" s="76">
        <f t="shared" si="0"/>
        <v>194900241</v>
      </c>
      <c r="E40" s="76">
        <f t="shared" si="0"/>
        <v>216873678</v>
      </c>
    </row>
    <row r="41" spans="1:5" x14ac:dyDescent="0.25">
      <c r="A41" s="1" t="s">
        <v>117</v>
      </c>
      <c r="B41" s="76">
        <f t="shared" si="0"/>
        <v>1113083</v>
      </c>
      <c r="C41" s="76">
        <f t="shared" si="0"/>
        <v>1089385</v>
      </c>
      <c r="D41" s="76">
        <f t="shared" si="0"/>
        <v>1102365</v>
      </c>
      <c r="E41" s="76">
        <f t="shared" si="0"/>
        <v>1073979</v>
      </c>
    </row>
    <row r="42" spans="1:5" x14ac:dyDescent="0.25">
      <c r="A42" s="1" t="s">
        <v>118</v>
      </c>
      <c r="B42" s="76">
        <f t="shared" si="0"/>
        <v>378295090</v>
      </c>
      <c r="C42" s="76">
        <f t="shared" si="0"/>
        <v>419214095</v>
      </c>
      <c r="D42" s="76">
        <f t="shared" si="0"/>
        <v>424009055</v>
      </c>
      <c r="E42" s="76">
        <f t="shared" si="0"/>
        <v>405937823</v>
      </c>
    </row>
    <row r="43" spans="1:5" x14ac:dyDescent="0.25">
      <c r="A43" s="1" t="s">
        <v>119</v>
      </c>
      <c r="B43" s="76">
        <f t="shared" si="0"/>
        <v>76616761</v>
      </c>
      <c r="C43" s="76">
        <f t="shared" si="0"/>
        <v>78831024</v>
      </c>
      <c r="D43" s="76">
        <f t="shared" si="0"/>
        <v>48668244</v>
      </c>
      <c r="E43" s="76">
        <f t="shared" si="0"/>
        <v>39188464</v>
      </c>
    </row>
    <row r="44" spans="1:5" x14ac:dyDescent="0.25">
      <c r="A44" s="1" t="s">
        <v>120</v>
      </c>
      <c r="B44" s="76">
        <f t="shared" si="0"/>
        <v>12963750</v>
      </c>
      <c r="C44" s="76">
        <f t="shared" si="0"/>
        <v>13300755</v>
      </c>
      <c r="D44" s="76">
        <f t="shared" si="0"/>
        <v>12911144</v>
      </c>
      <c r="E44" s="76">
        <f t="shared" si="0"/>
        <v>11175091</v>
      </c>
    </row>
    <row r="45" spans="1:5" x14ac:dyDescent="0.25">
      <c r="A45" s="1" t="s">
        <v>121</v>
      </c>
      <c r="B45" s="76">
        <f t="shared" si="0"/>
        <v>435782704</v>
      </c>
      <c r="C45" s="76">
        <f t="shared" si="0"/>
        <v>568369620</v>
      </c>
      <c r="D45" s="76">
        <f t="shared" si="0"/>
        <v>488908928</v>
      </c>
      <c r="E45" s="76">
        <f t="shared" si="0"/>
        <v>478148178</v>
      </c>
    </row>
    <row r="46" spans="1:5" x14ac:dyDescent="0.25">
      <c r="A46" s="1" t="s">
        <v>122</v>
      </c>
      <c r="B46" s="76">
        <f t="shared" si="0"/>
        <v>29281711</v>
      </c>
      <c r="C46" s="76">
        <f t="shared" si="0"/>
        <v>34338275</v>
      </c>
      <c r="D46" s="76">
        <f t="shared" si="0"/>
        <v>41679338</v>
      </c>
      <c r="E46" s="76">
        <f t="shared" si="0"/>
        <v>40366166</v>
      </c>
    </row>
    <row r="47" spans="1:5" x14ac:dyDescent="0.25">
      <c r="A47" s="1" t="s">
        <v>123</v>
      </c>
      <c r="B47" s="76">
        <f t="shared" si="0"/>
        <v>4085269</v>
      </c>
      <c r="C47" s="76">
        <f t="shared" si="0"/>
        <v>4085269</v>
      </c>
      <c r="D47" s="76">
        <f t="shared" si="0"/>
        <v>4085268</v>
      </c>
      <c r="E47" s="76">
        <f t="shared" si="0"/>
        <v>4085269</v>
      </c>
    </row>
    <row r="48" spans="1:5" x14ac:dyDescent="0.25">
      <c r="A48" s="1" t="s">
        <v>124</v>
      </c>
      <c r="B48" s="76">
        <f t="shared" si="0"/>
        <v>802914</v>
      </c>
      <c r="C48" s="76">
        <f t="shared" si="0"/>
        <v>802914</v>
      </c>
      <c r="D48" s="76">
        <f t="shared" si="0"/>
        <v>802914</v>
      </c>
      <c r="E48" s="76">
        <f t="shared" si="0"/>
        <v>802914</v>
      </c>
    </row>
    <row r="49" spans="1:5" x14ac:dyDescent="0.25">
      <c r="A49" s="1" t="s">
        <v>63</v>
      </c>
      <c r="B49" s="76">
        <f t="shared" si="0"/>
        <v>31977251</v>
      </c>
      <c r="C49" s="76">
        <f t="shared" si="0"/>
        <v>19060087</v>
      </c>
      <c r="D49" s="76">
        <f t="shared" si="0"/>
        <v>18975782</v>
      </c>
      <c r="E49" s="76">
        <f t="shared" si="0"/>
        <v>0</v>
      </c>
    </row>
    <row r="50" spans="1:5" x14ac:dyDescent="0.25">
      <c r="A50" s="1" t="s">
        <v>125</v>
      </c>
      <c r="B50" s="76">
        <f t="shared" si="0"/>
        <v>0</v>
      </c>
      <c r="C50" s="76">
        <f t="shared" si="0"/>
        <v>0</v>
      </c>
      <c r="D50" s="76">
        <f t="shared" si="0"/>
        <v>0</v>
      </c>
      <c r="E50" s="76">
        <f t="shared" si="0"/>
        <v>0</v>
      </c>
    </row>
    <row r="51" spans="1:5" x14ac:dyDescent="0.25">
      <c r="A51" s="1" t="s">
        <v>126</v>
      </c>
      <c r="B51" s="76">
        <f t="shared" si="0"/>
        <v>19730840</v>
      </c>
      <c r="C51" s="76">
        <f t="shared" si="0"/>
        <v>19877285</v>
      </c>
      <c r="D51" s="76">
        <f t="shared" si="0"/>
        <v>21438067</v>
      </c>
      <c r="E51" s="76">
        <f t="shared" si="0"/>
        <v>23451678</v>
      </c>
    </row>
    <row r="52" spans="1:5" x14ac:dyDescent="0.25">
      <c r="A52" s="1" t="s">
        <v>127</v>
      </c>
      <c r="B52" s="76">
        <f t="shared" si="0"/>
        <v>32550925</v>
      </c>
      <c r="C52" s="76">
        <f t="shared" si="0"/>
        <v>29959090</v>
      </c>
      <c r="D52" s="76">
        <f t="shared" si="0"/>
        <v>30995651</v>
      </c>
      <c r="E52" s="76">
        <f t="shared" si="0"/>
        <v>29849334</v>
      </c>
    </row>
    <row r="53" spans="1:5" x14ac:dyDescent="0.25">
      <c r="A53" s="1" t="s">
        <v>128</v>
      </c>
      <c r="B53" s="76">
        <f t="shared" si="0"/>
        <v>37474286</v>
      </c>
      <c r="C53" s="76">
        <f t="shared" si="0"/>
        <v>34014276</v>
      </c>
      <c r="D53" s="76">
        <f t="shared" si="0"/>
        <v>32558381</v>
      </c>
      <c r="E53" s="76">
        <f t="shared" si="0"/>
        <v>37011151</v>
      </c>
    </row>
    <row r="54" spans="1:5" x14ac:dyDescent="0.25">
      <c r="A54" s="1" t="s">
        <v>129</v>
      </c>
      <c r="B54" s="76">
        <f t="shared" si="0"/>
        <v>209055044</v>
      </c>
      <c r="C54" s="76">
        <f t="shared" si="0"/>
        <v>207678004</v>
      </c>
      <c r="D54" s="76">
        <f t="shared" si="0"/>
        <v>222086149</v>
      </c>
      <c r="E54" s="76">
        <f t="shared" si="0"/>
        <v>227095169</v>
      </c>
    </row>
    <row r="55" spans="1:5" x14ac:dyDescent="0.25">
      <c r="A55" s="1" t="s">
        <v>130</v>
      </c>
      <c r="B55" s="76">
        <f t="shared" si="0"/>
        <v>9075897</v>
      </c>
      <c r="C55" s="76">
        <f t="shared" si="0"/>
        <v>13081327</v>
      </c>
      <c r="D55" s="76">
        <f t="shared" si="0"/>
        <v>15321392</v>
      </c>
      <c r="E55" s="76">
        <f t="shared" si="0"/>
        <v>16242413</v>
      </c>
    </row>
    <row r="56" spans="1:5" x14ac:dyDescent="0.25">
      <c r="A56" s="1" t="s">
        <v>131</v>
      </c>
      <c r="B56" s="76">
        <f t="shared" si="0"/>
        <v>173489503</v>
      </c>
      <c r="C56" s="76">
        <f t="shared" si="0"/>
        <v>179046723</v>
      </c>
      <c r="D56" s="76">
        <f t="shared" si="0"/>
        <v>208261766</v>
      </c>
      <c r="E56" s="76">
        <f t="shared" si="0"/>
        <v>203162650</v>
      </c>
    </row>
    <row r="57" spans="1:5" x14ac:dyDescent="0.25">
      <c r="A57" s="1" t="s">
        <v>132</v>
      </c>
      <c r="B57" s="76">
        <f t="shared" si="0"/>
        <v>0</v>
      </c>
      <c r="C57" s="76">
        <f t="shared" si="0"/>
        <v>1553707</v>
      </c>
      <c r="D57" s="76">
        <f t="shared" si="0"/>
        <v>1553707</v>
      </c>
      <c r="E57" s="76">
        <f t="shared" si="0"/>
        <v>1553707</v>
      </c>
    </row>
    <row r="58" spans="1:5" x14ac:dyDescent="0.25">
      <c r="A58" s="67" t="s">
        <v>133</v>
      </c>
      <c r="B58" s="76">
        <f t="shared" si="0"/>
        <v>5347522668</v>
      </c>
      <c r="C58" s="76">
        <f t="shared" si="0"/>
        <v>5136830618</v>
      </c>
      <c r="D58" s="76">
        <f t="shared" si="0"/>
        <v>5019336984</v>
      </c>
      <c r="E58" s="76">
        <f t="shared" si="0"/>
        <v>5326109706</v>
      </c>
    </row>
    <row r="59" spans="1:5" x14ac:dyDescent="0.25">
      <c r="A59" s="68"/>
    </row>
    <row r="60" spans="1:5" x14ac:dyDescent="0.25">
      <c r="A60" s="69"/>
    </row>
    <row r="61" spans="1:5" x14ac:dyDescent="0.25">
      <c r="A61" s="70"/>
      <c r="E61" s="89"/>
    </row>
    <row r="62" spans="1:5" x14ac:dyDescent="0.25">
      <c r="A62" s="71"/>
    </row>
    <row r="63" spans="1:5" x14ac:dyDescent="0.25">
      <c r="A63" s="72"/>
    </row>
    <row r="64" spans="1:5" x14ac:dyDescent="0.25">
      <c r="A64" s="150" t="s">
        <v>151</v>
      </c>
      <c r="B64" s="148" t="s">
        <v>147</v>
      </c>
      <c r="C64" s="148" t="s">
        <v>148</v>
      </c>
      <c r="D64" s="148" t="s">
        <v>149</v>
      </c>
      <c r="E64" s="148" t="s">
        <v>150</v>
      </c>
    </row>
    <row r="65" spans="1:5" x14ac:dyDescent="0.25">
      <c r="A65" s="150"/>
      <c r="B65" s="148"/>
      <c r="C65" s="148"/>
      <c r="D65" s="148"/>
      <c r="E65" s="148"/>
    </row>
    <row r="66" spans="1:5" x14ac:dyDescent="0.25">
      <c r="A66" s="1" t="s">
        <v>83</v>
      </c>
      <c r="B66" s="2">
        <v>0</v>
      </c>
      <c r="C66" s="76">
        <v>18663041</v>
      </c>
      <c r="D66" s="76">
        <v>0</v>
      </c>
      <c r="E66" s="76">
        <v>90024</v>
      </c>
    </row>
    <row r="67" spans="1:5" x14ac:dyDescent="0.25">
      <c r="A67" s="1" t="s">
        <v>84</v>
      </c>
      <c r="B67" s="2">
        <v>18604444</v>
      </c>
      <c r="C67" s="76">
        <v>16225327</v>
      </c>
      <c r="D67" s="76">
        <v>8879493</v>
      </c>
      <c r="E67" s="76">
        <v>15506389</v>
      </c>
    </row>
    <row r="68" spans="1:5" x14ac:dyDescent="0.25">
      <c r="A68" s="1" t="s">
        <v>85</v>
      </c>
      <c r="B68" s="2">
        <v>2717800</v>
      </c>
      <c r="C68" s="76">
        <v>2717800</v>
      </c>
      <c r="D68" s="76">
        <v>0</v>
      </c>
      <c r="E68" s="76">
        <v>2546800</v>
      </c>
    </row>
    <row r="69" spans="1:5" x14ac:dyDescent="0.25">
      <c r="A69" s="1" t="s">
        <v>86</v>
      </c>
      <c r="B69" s="2">
        <v>385277</v>
      </c>
      <c r="C69" s="76">
        <v>7997820</v>
      </c>
      <c r="D69" s="76">
        <v>8031655</v>
      </c>
      <c r="E69" s="76">
        <v>15514589</v>
      </c>
    </row>
    <row r="70" spans="1:5" x14ac:dyDescent="0.25">
      <c r="A70" s="1" t="s">
        <v>87</v>
      </c>
      <c r="B70" s="2">
        <v>122311636</v>
      </c>
      <c r="C70" s="76">
        <v>112604259</v>
      </c>
      <c r="D70" s="76">
        <v>95130986</v>
      </c>
      <c r="E70" s="76">
        <v>201585505</v>
      </c>
    </row>
    <row r="71" spans="1:5" x14ac:dyDescent="0.25">
      <c r="A71" s="1" t="s">
        <v>88</v>
      </c>
      <c r="B71" s="2">
        <v>1114901</v>
      </c>
      <c r="C71" s="76">
        <v>5320561</v>
      </c>
      <c r="D71" s="76">
        <v>1026695</v>
      </c>
      <c r="E71" s="76">
        <v>6715388</v>
      </c>
    </row>
    <row r="72" spans="1:5" x14ac:dyDescent="0.25">
      <c r="A72" s="1" t="s">
        <v>89</v>
      </c>
      <c r="B72" s="2">
        <v>0</v>
      </c>
      <c r="C72" s="76">
        <v>0</v>
      </c>
      <c r="D72" s="76">
        <v>0</v>
      </c>
      <c r="E72" s="76">
        <v>26678810</v>
      </c>
    </row>
    <row r="73" spans="1:5" x14ac:dyDescent="0.25">
      <c r="A73" s="1" t="s">
        <v>90</v>
      </c>
      <c r="B73" s="2">
        <v>17998690</v>
      </c>
      <c r="C73" s="76">
        <v>24442307</v>
      </c>
      <c r="D73" s="76">
        <v>21708932</v>
      </c>
      <c r="E73" s="76">
        <v>20194625</v>
      </c>
    </row>
    <row r="74" spans="1:5" x14ac:dyDescent="0.25">
      <c r="A74" s="1" t="s">
        <v>91</v>
      </c>
      <c r="B74" s="2">
        <v>36947695</v>
      </c>
      <c r="C74" s="76">
        <v>36947695</v>
      </c>
      <c r="D74" s="76">
        <v>36947695</v>
      </c>
      <c r="E74" s="76">
        <v>36947695</v>
      </c>
    </row>
    <row r="75" spans="1:5" x14ac:dyDescent="0.25">
      <c r="A75" s="1" t="s">
        <v>92</v>
      </c>
      <c r="B75" s="2">
        <v>172715521</v>
      </c>
      <c r="C75" s="76">
        <v>220887845</v>
      </c>
      <c r="D75" s="76">
        <v>206267054</v>
      </c>
      <c r="E75" s="76">
        <v>204690323</v>
      </c>
    </row>
    <row r="76" spans="1:5" x14ac:dyDescent="0.25">
      <c r="A76" s="1" t="s">
        <v>93</v>
      </c>
      <c r="B76" s="2">
        <v>0</v>
      </c>
      <c r="C76" s="76">
        <v>0</v>
      </c>
      <c r="D76" s="76">
        <v>0</v>
      </c>
      <c r="E76" s="76">
        <v>0</v>
      </c>
    </row>
    <row r="77" spans="1:5" x14ac:dyDescent="0.25">
      <c r="A77" s="1" t="s">
        <v>94</v>
      </c>
      <c r="B77" s="2">
        <v>0</v>
      </c>
      <c r="C77" s="76">
        <v>0</v>
      </c>
      <c r="D77" s="76">
        <v>0</v>
      </c>
      <c r="E77" s="76">
        <v>1529137</v>
      </c>
    </row>
    <row r="78" spans="1:5" x14ac:dyDescent="0.25">
      <c r="A78" s="1" t="s">
        <v>95</v>
      </c>
      <c r="B78" s="2">
        <v>9002252</v>
      </c>
      <c r="C78" s="76">
        <v>11831234</v>
      </c>
      <c r="D78" s="76">
        <v>13849305</v>
      </c>
      <c r="E78" s="76">
        <v>12460971</v>
      </c>
    </row>
    <row r="79" spans="1:5" x14ac:dyDescent="0.25">
      <c r="A79" s="1" t="s">
        <v>96</v>
      </c>
      <c r="B79" s="2">
        <v>151574773</v>
      </c>
      <c r="C79" s="76">
        <v>108009059</v>
      </c>
      <c r="D79" s="76">
        <v>230338607</v>
      </c>
      <c r="E79" s="76">
        <v>155327304</v>
      </c>
    </row>
    <row r="80" spans="1:5" x14ac:dyDescent="0.25">
      <c r="A80" s="1" t="s">
        <v>97</v>
      </c>
      <c r="B80" s="2">
        <v>85233714</v>
      </c>
      <c r="C80" s="76">
        <v>88204801</v>
      </c>
      <c r="D80" s="76">
        <v>97047325</v>
      </c>
      <c r="E80" s="76">
        <v>103095284</v>
      </c>
    </row>
    <row r="81" spans="1:5" x14ac:dyDescent="0.25">
      <c r="A81" s="1" t="s">
        <v>98</v>
      </c>
      <c r="B81" s="2">
        <v>41059417</v>
      </c>
      <c r="C81" s="76">
        <v>39852415</v>
      </c>
      <c r="D81" s="76">
        <v>49803693</v>
      </c>
      <c r="E81" s="76">
        <v>51070644</v>
      </c>
    </row>
    <row r="82" spans="1:5" x14ac:dyDescent="0.25">
      <c r="A82" s="1" t="s">
        <v>99</v>
      </c>
      <c r="B82" s="2">
        <v>7500078</v>
      </c>
      <c r="C82" s="76">
        <v>0</v>
      </c>
      <c r="D82" s="76">
        <v>0</v>
      </c>
      <c r="E82" s="76">
        <v>0</v>
      </c>
    </row>
    <row r="83" spans="1:5" x14ac:dyDescent="0.25">
      <c r="A83" s="1" t="s">
        <v>100</v>
      </c>
      <c r="B83" s="2">
        <v>19047666</v>
      </c>
      <c r="C83" s="76">
        <v>14340339</v>
      </c>
      <c r="D83" s="76">
        <v>7687850</v>
      </c>
      <c r="E83" s="76">
        <v>6570655</v>
      </c>
    </row>
    <row r="84" spans="1:5" x14ac:dyDescent="0.25">
      <c r="A84" s="1" t="s">
        <v>101</v>
      </c>
      <c r="B84" s="2">
        <v>0</v>
      </c>
      <c r="C84" s="76">
        <v>0</v>
      </c>
      <c r="D84" s="76">
        <v>0</v>
      </c>
      <c r="E84" s="76">
        <v>0</v>
      </c>
    </row>
    <row r="85" spans="1:5" x14ac:dyDescent="0.25">
      <c r="A85" s="1" t="s">
        <v>102</v>
      </c>
      <c r="B85" s="2">
        <v>6553738</v>
      </c>
      <c r="C85" s="76">
        <v>4964254</v>
      </c>
      <c r="D85" s="76">
        <v>9999140</v>
      </c>
      <c r="E85" s="76">
        <v>14638337</v>
      </c>
    </row>
    <row r="86" spans="1:5" x14ac:dyDescent="0.25">
      <c r="A86" s="1" t="s">
        <v>103</v>
      </c>
      <c r="B86" s="2">
        <v>2130010</v>
      </c>
      <c r="C86" s="76">
        <v>6753913</v>
      </c>
      <c r="D86" s="76">
        <v>7868559</v>
      </c>
      <c r="E86" s="76">
        <v>6864425</v>
      </c>
    </row>
    <row r="87" spans="1:5" x14ac:dyDescent="0.25">
      <c r="A87" s="1" t="s">
        <v>104</v>
      </c>
      <c r="B87" s="2">
        <v>286931701</v>
      </c>
      <c r="C87" s="76">
        <v>288636836</v>
      </c>
      <c r="D87" s="76">
        <v>282430820</v>
      </c>
      <c r="E87" s="76">
        <v>293754323</v>
      </c>
    </row>
    <row r="88" spans="1:5" x14ac:dyDescent="0.25">
      <c r="A88" s="1" t="s">
        <v>105</v>
      </c>
      <c r="B88" s="2">
        <v>2017081</v>
      </c>
      <c r="C88" s="76">
        <v>0</v>
      </c>
      <c r="D88" s="76">
        <v>7056999</v>
      </c>
      <c r="E88" s="76">
        <v>8300000</v>
      </c>
    </row>
    <row r="89" spans="1:5" x14ac:dyDescent="0.25">
      <c r="A89" s="1" t="s">
        <v>106</v>
      </c>
      <c r="B89" s="2">
        <v>50099000</v>
      </c>
      <c r="C89" s="76">
        <v>48000000</v>
      </c>
      <c r="D89" s="76">
        <v>48000000</v>
      </c>
      <c r="E89" s="76">
        <v>38451000</v>
      </c>
    </row>
    <row r="90" spans="1:5" x14ac:dyDescent="0.25">
      <c r="A90" s="1" t="s">
        <v>107</v>
      </c>
      <c r="B90" s="2">
        <v>17353515</v>
      </c>
      <c r="C90" s="76">
        <v>18353516</v>
      </c>
      <c r="D90" s="76">
        <v>14513775</v>
      </c>
      <c r="E90" s="76">
        <v>0</v>
      </c>
    </row>
    <row r="91" spans="1:5" x14ac:dyDescent="0.25">
      <c r="A91" s="1" t="s">
        <v>108</v>
      </c>
      <c r="B91" s="2">
        <v>27911464</v>
      </c>
      <c r="C91" s="76">
        <v>30143161</v>
      </c>
      <c r="D91" s="76">
        <v>36400117</v>
      </c>
      <c r="E91" s="76">
        <v>28062837</v>
      </c>
    </row>
    <row r="92" spans="1:5" x14ac:dyDescent="0.25">
      <c r="A92" s="1" t="s">
        <v>109</v>
      </c>
      <c r="B92" s="2">
        <v>9036878</v>
      </c>
      <c r="C92" s="76">
        <v>9136056</v>
      </c>
      <c r="D92" s="76">
        <v>9181287</v>
      </c>
      <c r="E92" s="76">
        <v>8095783</v>
      </c>
    </row>
    <row r="93" spans="1:5" x14ac:dyDescent="0.25">
      <c r="A93" s="1" t="s">
        <v>110</v>
      </c>
      <c r="B93" s="2">
        <v>17000000</v>
      </c>
      <c r="C93" s="76">
        <v>17000000</v>
      </c>
      <c r="D93" s="76">
        <v>15228264</v>
      </c>
      <c r="E93" s="76">
        <v>15744585</v>
      </c>
    </row>
    <row r="94" spans="1:5" x14ac:dyDescent="0.25">
      <c r="A94" s="1" t="s">
        <v>111</v>
      </c>
      <c r="B94" s="2">
        <v>0</v>
      </c>
      <c r="C94" s="76">
        <v>0</v>
      </c>
      <c r="D94" s="76">
        <v>0</v>
      </c>
      <c r="E94" s="76">
        <v>1125055</v>
      </c>
    </row>
    <row r="95" spans="1:5" x14ac:dyDescent="0.25">
      <c r="A95" s="1" t="s">
        <v>112</v>
      </c>
      <c r="B95" s="2">
        <v>4200000</v>
      </c>
      <c r="C95" s="76">
        <v>4200000</v>
      </c>
      <c r="D95" s="76">
        <v>10535748</v>
      </c>
      <c r="E95" s="76">
        <v>0</v>
      </c>
    </row>
    <row r="96" spans="1:5" x14ac:dyDescent="0.25">
      <c r="A96" s="1" t="s">
        <v>113</v>
      </c>
      <c r="B96" s="2">
        <v>85542421</v>
      </c>
      <c r="C96" s="76">
        <v>76000000</v>
      </c>
      <c r="D96" s="76">
        <v>80000000</v>
      </c>
      <c r="E96" s="76">
        <v>97268176</v>
      </c>
    </row>
    <row r="97" spans="1:5" x14ac:dyDescent="0.25">
      <c r="A97" s="1" t="s">
        <v>114</v>
      </c>
      <c r="B97" s="2">
        <v>30527500</v>
      </c>
      <c r="C97" s="76">
        <v>30527500</v>
      </c>
      <c r="D97" s="76">
        <v>30527500</v>
      </c>
      <c r="E97" s="76">
        <v>31277500</v>
      </c>
    </row>
    <row r="98" spans="1:5" x14ac:dyDescent="0.25">
      <c r="A98" s="1" t="s">
        <v>115</v>
      </c>
      <c r="B98" s="2">
        <v>312331000</v>
      </c>
      <c r="C98" s="76">
        <v>377075500</v>
      </c>
      <c r="D98" s="76">
        <v>253954326</v>
      </c>
      <c r="E98" s="76">
        <v>475462144</v>
      </c>
    </row>
    <row r="99" spans="1:5" x14ac:dyDescent="0.25">
      <c r="A99" s="1" t="s">
        <v>116</v>
      </c>
      <c r="B99" s="2">
        <v>166328290</v>
      </c>
      <c r="C99" s="76">
        <v>146859383</v>
      </c>
      <c r="D99" s="76">
        <v>163661411</v>
      </c>
      <c r="E99" s="76">
        <v>171235147</v>
      </c>
    </row>
    <row r="100" spans="1:5" x14ac:dyDescent="0.25">
      <c r="A100" s="1" t="s">
        <v>117</v>
      </c>
      <c r="B100" s="2">
        <v>50570</v>
      </c>
      <c r="C100" s="76">
        <v>2733</v>
      </c>
      <c r="D100" s="76">
        <v>0</v>
      </c>
      <c r="E100" s="76">
        <v>0</v>
      </c>
    </row>
    <row r="101" spans="1:5" x14ac:dyDescent="0.25">
      <c r="A101" s="1" t="s">
        <v>118</v>
      </c>
      <c r="B101" s="2">
        <v>194919776</v>
      </c>
      <c r="C101" s="76">
        <v>244357788</v>
      </c>
      <c r="D101" s="76">
        <v>245260216</v>
      </c>
      <c r="E101" s="76">
        <v>229608010</v>
      </c>
    </row>
    <row r="102" spans="1:5" x14ac:dyDescent="0.25">
      <c r="A102" s="1" t="s">
        <v>119</v>
      </c>
      <c r="B102" s="2">
        <v>69696385</v>
      </c>
      <c r="C102" s="76">
        <v>71483310</v>
      </c>
      <c r="D102" s="76">
        <v>41131485</v>
      </c>
      <c r="E102" s="76">
        <v>32283371</v>
      </c>
    </row>
    <row r="103" spans="1:5" x14ac:dyDescent="0.25">
      <c r="A103" s="1" t="s">
        <v>120</v>
      </c>
      <c r="B103" s="2">
        <v>3318659</v>
      </c>
      <c r="C103" s="76">
        <v>3362938</v>
      </c>
      <c r="D103" s="76">
        <v>3564540</v>
      </c>
      <c r="E103" s="76">
        <v>4650904</v>
      </c>
    </row>
    <row r="104" spans="1:5" x14ac:dyDescent="0.25">
      <c r="A104" s="1" t="s">
        <v>121</v>
      </c>
      <c r="B104" s="2">
        <v>136510636</v>
      </c>
      <c r="C104" s="76">
        <v>208591450</v>
      </c>
      <c r="D104" s="76">
        <v>252961001</v>
      </c>
      <c r="E104" s="76">
        <v>261511938</v>
      </c>
    </row>
    <row r="105" spans="1:5" x14ac:dyDescent="0.25">
      <c r="A105" s="1" t="s">
        <v>122</v>
      </c>
      <c r="B105" s="2">
        <v>23960585</v>
      </c>
      <c r="C105" s="76">
        <v>29017244</v>
      </c>
      <c r="D105" s="76">
        <v>36358819</v>
      </c>
      <c r="E105" s="76">
        <v>33825120</v>
      </c>
    </row>
    <row r="106" spans="1:5" x14ac:dyDescent="0.25">
      <c r="A106" s="1" t="s">
        <v>123</v>
      </c>
      <c r="B106" s="2">
        <v>0</v>
      </c>
      <c r="C106" s="76">
        <v>0</v>
      </c>
      <c r="D106" s="76">
        <v>0</v>
      </c>
      <c r="E106" s="76">
        <v>0</v>
      </c>
    </row>
    <row r="107" spans="1:5" x14ac:dyDescent="0.25">
      <c r="A107" s="1" t="s">
        <v>124</v>
      </c>
      <c r="B107" s="2">
        <v>0</v>
      </c>
      <c r="C107" s="76">
        <v>0</v>
      </c>
      <c r="D107" s="76">
        <v>0</v>
      </c>
      <c r="E107" s="76">
        <v>0</v>
      </c>
    </row>
    <row r="108" spans="1:5" x14ac:dyDescent="0.25">
      <c r="A108" s="1" t="s">
        <v>63</v>
      </c>
      <c r="B108" s="2">
        <v>13001469</v>
      </c>
      <c r="C108" s="76">
        <v>84306</v>
      </c>
      <c r="D108" s="76">
        <v>0</v>
      </c>
      <c r="E108" s="76">
        <v>0</v>
      </c>
    </row>
    <row r="109" spans="1:5" x14ac:dyDescent="0.25">
      <c r="A109" s="1" t="s">
        <v>125</v>
      </c>
      <c r="B109" s="2">
        <v>0</v>
      </c>
      <c r="C109" s="76">
        <v>0</v>
      </c>
      <c r="D109" s="76">
        <v>0</v>
      </c>
      <c r="E109" s="76">
        <v>0</v>
      </c>
    </row>
    <row r="110" spans="1:5" x14ac:dyDescent="0.25">
      <c r="A110" s="1" t="s">
        <v>126</v>
      </c>
      <c r="B110" s="2">
        <v>15255916</v>
      </c>
      <c r="C110" s="76">
        <v>15402361</v>
      </c>
      <c r="D110" s="76">
        <v>16963143</v>
      </c>
      <c r="E110" s="76">
        <v>18976754</v>
      </c>
    </row>
    <row r="111" spans="1:5" x14ac:dyDescent="0.25">
      <c r="A111" s="1" t="s">
        <v>127</v>
      </c>
      <c r="B111" s="2">
        <v>9894469</v>
      </c>
      <c r="C111" s="76">
        <v>9969937</v>
      </c>
      <c r="D111" s="76">
        <v>10517867</v>
      </c>
      <c r="E111" s="76">
        <v>10058025</v>
      </c>
    </row>
    <row r="112" spans="1:5" x14ac:dyDescent="0.25">
      <c r="A112" s="1" t="s">
        <v>128</v>
      </c>
      <c r="B112" s="2">
        <v>16145524</v>
      </c>
      <c r="C112" s="76">
        <v>16951266</v>
      </c>
      <c r="D112" s="76">
        <v>11229619</v>
      </c>
      <c r="E112" s="76">
        <v>15682389</v>
      </c>
    </row>
    <row r="113" spans="1:5" x14ac:dyDescent="0.25">
      <c r="A113" s="1" t="s">
        <v>129</v>
      </c>
      <c r="B113" s="2">
        <v>138128635</v>
      </c>
      <c r="C113" s="76">
        <v>145266149</v>
      </c>
      <c r="D113" s="76">
        <v>154746074</v>
      </c>
      <c r="E113" s="76">
        <v>186552139</v>
      </c>
    </row>
    <row r="114" spans="1:5" x14ac:dyDescent="0.25">
      <c r="A114" s="1" t="s">
        <v>130</v>
      </c>
      <c r="B114" s="2">
        <v>6104505</v>
      </c>
      <c r="C114" s="76">
        <v>10109935</v>
      </c>
      <c r="D114" s="76">
        <v>12350000</v>
      </c>
      <c r="E114" s="76">
        <v>13271021</v>
      </c>
    </row>
    <row r="115" spans="1:5" x14ac:dyDescent="0.25">
      <c r="A115" s="1" t="s">
        <v>131</v>
      </c>
      <c r="B115" s="2">
        <v>173489503</v>
      </c>
      <c r="C115" s="76">
        <v>179046723</v>
      </c>
      <c r="D115" s="76">
        <v>208261766</v>
      </c>
      <c r="E115" s="76">
        <v>187145189</v>
      </c>
    </row>
    <row r="116" spans="1:5" x14ac:dyDescent="0.25">
      <c r="A116" s="1" t="s">
        <v>132</v>
      </c>
      <c r="B116" s="2">
        <v>0</v>
      </c>
      <c r="C116" s="76">
        <v>0</v>
      </c>
      <c r="D116" s="76">
        <v>0</v>
      </c>
      <c r="E116" s="76">
        <v>0</v>
      </c>
    </row>
    <row r="117" spans="1:5" x14ac:dyDescent="0.25">
      <c r="A117" s="67" t="s">
        <v>133</v>
      </c>
      <c r="B117" s="2">
        <v>2504653094</v>
      </c>
      <c r="C117" s="76">
        <v>2699340762</v>
      </c>
      <c r="D117" s="76">
        <v>2739421766</v>
      </c>
      <c r="E117" s="76">
        <v>3044368315</v>
      </c>
    </row>
    <row r="118" spans="1:5" x14ac:dyDescent="0.25">
      <c r="A118" s="68"/>
    </row>
    <row r="119" spans="1:5" x14ac:dyDescent="0.25">
      <c r="A119" s="73"/>
    </row>
    <row r="120" spans="1:5" x14ac:dyDescent="0.25">
      <c r="A120" s="73"/>
    </row>
    <row r="121" spans="1:5" x14ac:dyDescent="0.25">
      <c r="A121" s="73"/>
    </row>
    <row r="122" spans="1:5" x14ac:dyDescent="0.25">
      <c r="A122" s="73"/>
    </row>
    <row r="123" spans="1:5" x14ac:dyDescent="0.25">
      <c r="A123" s="151" t="s">
        <v>152</v>
      </c>
      <c r="B123" s="148" t="s">
        <v>147</v>
      </c>
      <c r="C123" s="148" t="s">
        <v>148</v>
      </c>
      <c r="D123" s="148" t="s">
        <v>149</v>
      </c>
      <c r="E123" s="148" t="s">
        <v>150</v>
      </c>
    </row>
    <row r="124" spans="1:5" x14ac:dyDescent="0.25">
      <c r="A124" s="151"/>
      <c r="B124" s="148"/>
      <c r="C124" s="148"/>
      <c r="D124" s="148"/>
      <c r="E124" s="148"/>
    </row>
    <row r="125" spans="1:5" x14ac:dyDescent="0.25">
      <c r="A125" s="1" t="s">
        <v>83</v>
      </c>
      <c r="B125" s="2">
        <v>5880726</v>
      </c>
      <c r="C125" s="76">
        <v>5779463</v>
      </c>
      <c r="D125" s="76">
        <v>5678807</v>
      </c>
      <c r="E125" s="76">
        <v>5778696</v>
      </c>
    </row>
    <row r="126" spans="1:5" x14ac:dyDescent="0.25">
      <c r="A126" s="1" t="s">
        <v>84</v>
      </c>
      <c r="B126" s="2">
        <v>0</v>
      </c>
      <c r="C126" s="76">
        <v>7870017</v>
      </c>
      <c r="D126" s="76">
        <v>0</v>
      </c>
      <c r="E126" s="76">
        <v>2661026</v>
      </c>
    </row>
    <row r="127" spans="1:5" x14ac:dyDescent="0.25">
      <c r="A127" s="1" t="s">
        <v>85</v>
      </c>
      <c r="B127" s="2">
        <v>0</v>
      </c>
      <c r="C127" s="76">
        <v>0</v>
      </c>
      <c r="D127" s="76">
        <v>0</v>
      </c>
      <c r="E127" s="76">
        <v>0</v>
      </c>
    </row>
    <row r="128" spans="1:5" x14ac:dyDescent="0.25">
      <c r="A128" s="1" t="s">
        <v>86</v>
      </c>
      <c r="B128" s="2">
        <v>0</v>
      </c>
      <c r="C128" s="76">
        <v>0</v>
      </c>
      <c r="D128" s="76">
        <v>0</v>
      </c>
      <c r="E128" s="76">
        <v>0</v>
      </c>
    </row>
    <row r="129" spans="1:5" x14ac:dyDescent="0.25">
      <c r="A129" s="1" t="s">
        <v>87</v>
      </c>
      <c r="B129" s="2">
        <v>773771121</v>
      </c>
      <c r="C129" s="76">
        <v>423644801</v>
      </c>
      <c r="D129" s="76">
        <v>520568806</v>
      </c>
      <c r="E129" s="76">
        <v>540986816</v>
      </c>
    </row>
    <row r="130" spans="1:5" x14ac:dyDescent="0.25">
      <c r="A130" s="1" t="s">
        <v>88</v>
      </c>
      <c r="B130" s="2">
        <v>3011385</v>
      </c>
      <c r="C130" s="76">
        <v>10704633</v>
      </c>
      <c r="D130" s="76">
        <v>10902653</v>
      </c>
      <c r="E130" s="76">
        <v>11217721</v>
      </c>
    </row>
    <row r="131" spans="1:5" x14ac:dyDescent="0.25">
      <c r="A131" s="1" t="s">
        <v>89</v>
      </c>
      <c r="B131" s="2">
        <v>56292730</v>
      </c>
      <c r="C131" s="76">
        <v>25536029</v>
      </c>
      <c r="D131" s="76">
        <v>41764419</v>
      </c>
      <c r="E131" s="76">
        <v>13312910</v>
      </c>
    </row>
    <row r="132" spans="1:5" x14ac:dyDescent="0.25">
      <c r="A132" s="1" t="s">
        <v>90</v>
      </c>
      <c r="B132" s="2">
        <v>32595877</v>
      </c>
      <c r="C132" s="76">
        <v>47091336</v>
      </c>
      <c r="D132" s="76">
        <v>45780974</v>
      </c>
      <c r="E132" s="76">
        <v>56247481</v>
      </c>
    </row>
    <row r="133" spans="1:5" x14ac:dyDescent="0.25">
      <c r="A133" s="1" t="s">
        <v>91</v>
      </c>
      <c r="B133" s="2">
        <v>22584565</v>
      </c>
      <c r="C133" s="76">
        <v>22584565</v>
      </c>
      <c r="D133" s="76">
        <v>22584565</v>
      </c>
      <c r="E133" s="76">
        <v>22169365</v>
      </c>
    </row>
    <row r="134" spans="1:5" x14ac:dyDescent="0.25">
      <c r="A134" s="1" t="s">
        <v>92</v>
      </c>
      <c r="B134" s="2">
        <v>128925050</v>
      </c>
      <c r="C134" s="76">
        <v>128925050</v>
      </c>
      <c r="D134" s="76">
        <v>111939394</v>
      </c>
      <c r="E134" s="76">
        <v>112188903</v>
      </c>
    </row>
    <row r="135" spans="1:5" x14ac:dyDescent="0.25">
      <c r="A135" s="1" t="s">
        <v>93</v>
      </c>
      <c r="B135" s="2">
        <v>22182651</v>
      </c>
      <c r="C135" s="76">
        <v>22182651</v>
      </c>
      <c r="D135" s="76">
        <v>22182651</v>
      </c>
      <c r="E135" s="76">
        <v>22182651</v>
      </c>
    </row>
    <row r="136" spans="1:5" x14ac:dyDescent="0.25">
      <c r="A136" s="1" t="s">
        <v>94</v>
      </c>
      <c r="B136" s="2">
        <v>4971633</v>
      </c>
      <c r="C136" s="76">
        <v>4971633</v>
      </c>
      <c r="D136" s="76">
        <v>10684015</v>
      </c>
      <c r="E136" s="76">
        <v>9512580</v>
      </c>
    </row>
    <row r="137" spans="1:5" x14ac:dyDescent="0.25">
      <c r="A137" s="1" t="s">
        <v>95</v>
      </c>
      <c r="B137" s="2">
        <v>1175820</v>
      </c>
      <c r="C137" s="76">
        <v>1175820</v>
      </c>
      <c r="D137" s="76">
        <v>1175820</v>
      </c>
      <c r="E137" s="76">
        <v>1175820</v>
      </c>
    </row>
    <row r="138" spans="1:5" x14ac:dyDescent="0.25">
      <c r="A138" s="1" t="s">
        <v>96</v>
      </c>
      <c r="B138" s="2">
        <v>716608656</v>
      </c>
      <c r="C138" s="76">
        <v>518249644</v>
      </c>
      <c r="D138" s="76">
        <v>366120039</v>
      </c>
      <c r="E138" s="76">
        <v>437923962</v>
      </c>
    </row>
    <row r="139" spans="1:5" x14ac:dyDescent="0.25">
      <c r="A139" s="1" t="s">
        <v>97</v>
      </c>
      <c r="B139" s="2">
        <v>15356947</v>
      </c>
      <c r="C139" s="76">
        <v>15356947</v>
      </c>
      <c r="D139" s="76">
        <v>15356947</v>
      </c>
      <c r="E139" s="76">
        <v>15356947</v>
      </c>
    </row>
    <row r="140" spans="1:5" x14ac:dyDescent="0.25">
      <c r="A140" s="1" t="s">
        <v>98</v>
      </c>
      <c r="B140" s="2">
        <v>8266975</v>
      </c>
      <c r="C140" s="76">
        <v>8921568</v>
      </c>
      <c r="D140" s="76">
        <v>8450257</v>
      </c>
      <c r="E140" s="76">
        <v>6932032</v>
      </c>
    </row>
    <row r="141" spans="1:5" x14ac:dyDescent="0.25">
      <c r="A141" s="1" t="s">
        <v>99</v>
      </c>
      <c r="B141" s="2">
        <v>6673024</v>
      </c>
      <c r="C141" s="76">
        <v>6673025</v>
      </c>
      <c r="D141" s="76">
        <v>6673024</v>
      </c>
      <c r="E141" s="76">
        <v>6673023</v>
      </c>
    </row>
    <row r="142" spans="1:5" x14ac:dyDescent="0.25">
      <c r="A142" s="1" t="s">
        <v>100</v>
      </c>
      <c r="B142" s="2">
        <v>27722403</v>
      </c>
      <c r="C142" s="76">
        <v>12383974</v>
      </c>
      <c r="D142" s="76">
        <v>31127472</v>
      </c>
      <c r="E142" s="76">
        <v>29480574</v>
      </c>
    </row>
    <row r="143" spans="1:5" x14ac:dyDescent="0.25">
      <c r="A143" s="1" t="s">
        <v>101</v>
      </c>
      <c r="B143" s="2">
        <v>5219488</v>
      </c>
      <c r="C143" s="76">
        <v>6880663</v>
      </c>
      <c r="D143" s="76">
        <v>10214442</v>
      </c>
      <c r="E143" s="76">
        <v>11121773</v>
      </c>
    </row>
    <row r="144" spans="1:5" x14ac:dyDescent="0.25">
      <c r="A144" s="1" t="s">
        <v>102</v>
      </c>
      <c r="B144" s="2">
        <v>3041519</v>
      </c>
      <c r="C144" s="76">
        <v>3754552</v>
      </c>
      <c r="D144" s="76">
        <v>4889099</v>
      </c>
      <c r="E144" s="76">
        <v>1774161</v>
      </c>
    </row>
    <row r="145" spans="1:5" x14ac:dyDescent="0.25">
      <c r="A145" s="1" t="s">
        <v>103</v>
      </c>
      <c r="B145" s="2">
        <v>23738009</v>
      </c>
      <c r="C145" s="76">
        <v>24122696</v>
      </c>
      <c r="D145" s="76">
        <v>528829</v>
      </c>
      <c r="E145" s="76">
        <v>471575</v>
      </c>
    </row>
    <row r="146" spans="1:5" x14ac:dyDescent="0.25">
      <c r="A146" s="1" t="s">
        <v>104</v>
      </c>
      <c r="B146" s="2">
        <v>44973367</v>
      </c>
      <c r="C146" s="76">
        <v>45973368</v>
      </c>
      <c r="D146" s="76">
        <v>44973368</v>
      </c>
      <c r="E146" s="76">
        <v>44973368</v>
      </c>
    </row>
    <row r="147" spans="1:5" x14ac:dyDescent="0.25">
      <c r="A147" s="1" t="s">
        <v>105</v>
      </c>
      <c r="B147" s="2">
        <v>19529096</v>
      </c>
      <c r="C147" s="76">
        <v>19529091</v>
      </c>
      <c r="D147" s="76">
        <v>19529091</v>
      </c>
      <c r="E147" s="76">
        <v>19529091</v>
      </c>
    </row>
    <row r="148" spans="1:5" x14ac:dyDescent="0.25">
      <c r="A148" s="1" t="s">
        <v>106</v>
      </c>
      <c r="B148" s="2">
        <v>85125130</v>
      </c>
      <c r="C148" s="76">
        <v>122101573</v>
      </c>
      <c r="D148" s="76">
        <v>125904362</v>
      </c>
      <c r="E148" s="76">
        <v>117746793</v>
      </c>
    </row>
    <row r="149" spans="1:5" x14ac:dyDescent="0.25">
      <c r="A149" s="1" t="s">
        <v>107</v>
      </c>
      <c r="B149" s="2">
        <v>1715430</v>
      </c>
      <c r="C149" s="76">
        <v>1715429</v>
      </c>
      <c r="D149" s="76">
        <v>1715430</v>
      </c>
      <c r="E149" s="76">
        <v>1715430</v>
      </c>
    </row>
    <row r="150" spans="1:5" x14ac:dyDescent="0.25">
      <c r="A150" s="1" t="s">
        <v>108</v>
      </c>
      <c r="B150" s="2">
        <v>16548756</v>
      </c>
      <c r="C150" s="76">
        <v>21319769</v>
      </c>
      <c r="D150" s="76">
        <v>27979879</v>
      </c>
      <c r="E150" s="76">
        <v>20595071</v>
      </c>
    </row>
    <row r="151" spans="1:5" x14ac:dyDescent="0.25">
      <c r="A151" s="1" t="s">
        <v>109</v>
      </c>
      <c r="B151" s="2">
        <v>1313990</v>
      </c>
      <c r="C151" s="76">
        <v>1313990</v>
      </c>
      <c r="D151" s="76">
        <v>1313990</v>
      </c>
      <c r="E151" s="76">
        <v>1313990</v>
      </c>
    </row>
    <row r="152" spans="1:5" x14ac:dyDescent="0.25">
      <c r="A152" s="1" t="s">
        <v>110</v>
      </c>
      <c r="B152" s="2">
        <v>6498997</v>
      </c>
      <c r="C152" s="76">
        <v>6498998</v>
      </c>
      <c r="D152" s="76">
        <v>6498998</v>
      </c>
      <c r="E152" s="76">
        <v>6498998</v>
      </c>
    </row>
    <row r="153" spans="1:5" x14ac:dyDescent="0.25">
      <c r="A153" s="1" t="s">
        <v>111</v>
      </c>
      <c r="B153" s="2">
        <v>0</v>
      </c>
      <c r="C153" s="76">
        <v>16034348</v>
      </c>
      <c r="D153" s="76">
        <v>17887420</v>
      </c>
      <c r="E153" s="76">
        <v>15464823</v>
      </c>
    </row>
    <row r="154" spans="1:5" x14ac:dyDescent="0.25">
      <c r="A154" s="1" t="s">
        <v>112</v>
      </c>
      <c r="B154" s="2">
        <v>4581872</v>
      </c>
      <c r="C154" s="76">
        <v>4581872</v>
      </c>
      <c r="D154" s="76">
        <v>4581872</v>
      </c>
      <c r="E154" s="76">
        <v>4581872</v>
      </c>
    </row>
    <row r="155" spans="1:5" x14ac:dyDescent="0.25">
      <c r="A155" s="1" t="s">
        <v>113</v>
      </c>
      <c r="B155" s="2">
        <v>26374178</v>
      </c>
      <c r="C155" s="76">
        <v>76079017</v>
      </c>
      <c r="D155" s="76">
        <v>79670947</v>
      </c>
      <c r="E155" s="76">
        <v>68951114</v>
      </c>
    </row>
    <row r="156" spans="1:5" x14ac:dyDescent="0.25">
      <c r="A156" s="1" t="s">
        <v>114</v>
      </c>
      <c r="B156" s="2">
        <v>0</v>
      </c>
      <c r="C156" s="76">
        <v>0</v>
      </c>
      <c r="D156" s="76">
        <v>0</v>
      </c>
      <c r="E156" s="76">
        <v>0</v>
      </c>
    </row>
    <row r="157" spans="1:5" x14ac:dyDescent="0.25">
      <c r="A157" s="1" t="s">
        <v>115</v>
      </c>
      <c r="B157" s="2">
        <v>101938998</v>
      </c>
      <c r="C157" s="76">
        <v>101983998</v>
      </c>
      <c r="D157" s="76">
        <v>101985197</v>
      </c>
      <c r="E157" s="76">
        <v>101985168</v>
      </c>
    </row>
    <row r="158" spans="1:5" x14ac:dyDescent="0.25">
      <c r="A158" s="1" t="s">
        <v>116</v>
      </c>
      <c r="B158" s="2">
        <v>24432785</v>
      </c>
      <c r="C158" s="76">
        <v>32893640</v>
      </c>
      <c r="D158" s="76">
        <v>31238830</v>
      </c>
      <c r="E158" s="76">
        <v>45638531</v>
      </c>
    </row>
    <row r="159" spans="1:5" x14ac:dyDescent="0.25">
      <c r="A159" s="1" t="s">
        <v>117</v>
      </c>
      <c r="B159" s="2">
        <v>1062513</v>
      </c>
      <c r="C159" s="76">
        <v>1086652</v>
      </c>
      <c r="D159" s="76">
        <v>1102365</v>
      </c>
      <c r="E159" s="76">
        <v>1073979</v>
      </c>
    </row>
    <row r="160" spans="1:5" x14ac:dyDescent="0.25">
      <c r="A160" s="1" t="s">
        <v>118</v>
      </c>
      <c r="B160" s="2">
        <v>183375314</v>
      </c>
      <c r="C160" s="76">
        <v>174856307</v>
      </c>
      <c r="D160" s="76">
        <v>178748839</v>
      </c>
      <c r="E160" s="76">
        <v>176329813</v>
      </c>
    </row>
    <row r="161" spans="1:5" x14ac:dyDescent="0.25">
      <c r="A161" s="1" t="s">
        <v>119</v>
      </c>
      <c r="B161" s="2">
        <v>6920376</v>
      </c>
      <c r="C161" s="76">
        <v>7347714</v>
      </c>
      <c r="D161" s="76">
        <v>7536759</v>
      </c>
      <c r="E161" s="76">
        <v>6905093</v>
      </c>
    </row>
    <row r="162" spans="1:5" x14ac:dyDescent="0.25">
      <c r="A162" s="1" t="s">
        <v>120</v>
      </c>
      <c r="B162" s="2">
        <v>9645091</v>
      </c>
      <c r="C162" s="76">
        <v>9937817</v>
      </c>
      <c r="D162" s="76">
        <v>9346604</v>
      </c>
      <c r="E162" s="76">
        <v>6524187</v>
      </c>
    </row>
    <row r="163" spans="1:5" x14ac:dyDescent="0.25">
      <c r="A163" s="1" t="s">
        <v>121</v>
      </c>
      <c r="B163" s="2">
        <v>299272068</v>
      </c>
      <c r="C163" s="76">
        <v>359778170</v>
      </c>
      <c r="D163" s="76">
        <v>235947927</v>
      </c>
      <c r="E163" s="76">
        <v>216636240</v>
      </c>
    </row>
    <row r="164" spans="1:5" x14ac:dyDescent="0.25">
      <c r="A164" s="1" t="s">
        <v>122</v>
      </c>
      <c r="B164" s="2">
        <v>5321126</v>
      </c>
      <c r="C164" s="76">
        <v>5321031</v>
      </c>
      <c r="D164" s="76">
        <v>5320519</v>
      </c>
      <c r="E164" s="76">
        <v>6541046</v>
      </c>
    </row>
    <row r="165" spans="1:5" x14ac:dyDescent="0.25">
      <c r="A165" s="1" t="s">
        <v>123</v>
      </c>
      <c r="B165" s="2">
        <v>4085269</v>
      </c>
      <c r="C165" s="76">
        <v>4085269</v>
      </c>
      <c r="D165" s="76">
        <v>4085268</v>
      </c>
      <c r="E165" s="76">
        <v>4085269</v>
      </c>
    </row>
    <row r="166" spans="1:5" x14ac:dyDescent="0.25">
      <c r="A166" s="1" t="s">
        <v>124</v>
      </c>
      <c r="B166" s="2">
        <v>802914</v>
      </c>
      <c r="C166" s="76">
        <v>802914</v>
      </c>
      <c r="D166" s="76">
        <v>802914</v>
      </c>
      <c r="E166" s="76">
        <v>802914</v>
      </c>
    </row>
    <row r="167" spans="1:5" x14ac:dyDescent="0.25">
      <c r="A167" s="1" t="s">
        <v>63</v>
      </c>
      <c r="B167" s="2">
        <v>18975782</v>
      </c>
      <c r="C167" s="76">
        <v>18975781</v>
      </c>
      <c r="D167" s="76">
        <v>18975782</v>
      </c>
      <c r="E167" s="76">
        <v>0</v>
      </c>
    </row>
    <row r="168" spans="1:5" x14ac:dyDescent="0.25">
      <c r="A168" s="1" t="s">
        <v>125</v>
      </c>
      <c r="B168" s="2">
        <v>0</v>
      </c>
      <c r="C168" s="76">
        <v>0</v>
      </c>
      <c r="D168" s="76">
        <v>0</v>
      </c>
      <c r="E168" s="76">
        <v>0</v>
      </c>
    </row>
    <row r="169" spans="1:5" x14ac:dyDescent="0.25">
      <c r="A169" s="1" t="s">
        <v>126</v>
      </c>
      <c r="B169" s="2">
        <v>4474924</v>
      </c>
      <c r="C169" s="76">
        <v>4474924</v>
      </c>
      <c r="D169" s="76">
        <v>4474924</v>
      </c>
      <c r="E169" s="76">
        <v>4474924</v>
      </c>
    </row>
    <row r="170" spans="1:5" x14ac:dyDescent="0.25">
      <c r="A170" s="1" t="s">
        <v>127</v>
      </c>
      <c r="B170" s="2">
        <v>22656456</v>
      </c>
      <c r="C170" s="76">
        <v>19989153</v>
      </c>
      <c r="D170" s="76">
        <v>20477784</v>
      </c>
      <c r="E170" s="76">
        <v>19791309</v>
      </c>
    </row>
    <row r="171" spans="1:5" x14ac:dyDescent="0.25">
      <c r="A171" s="1" t="s">
        <v>128</v>
      </c>
      <c r="B171" s="2">
        <v>21328762</v>
      </c>
      <c r="C171" s="76">
        <v>17063010</v>
      </c>
      <c r="D171" s="76">
        <v>21328762</v>
      </c>
      <c r="E171" s="76">
        <v>21328762</v>
      </c>
    </row>
    <row r="172" spans="1:5" x14ac:dyDescent="0.25">
      <c r="A172" s="1" t="s">
        <v>129</v>
      </c>
      <c r="B172" s="2">
        <v>70926409</v>
      </c>
      <c r="C172" s="76">
        <v>62411855</v>
      </c>
      <c r="D172" s="76">
        <v>67340075</v>
      </c>
      <c r="E172" s="76">
        <v>40543030</v>
      </c>
    </row>
    <row r="173" spans="1:5" x14ac:dyDescent="0.25">
      <c r="A173" s="1" t="s">
        <v>130</v>
      </c>
      <c r="B173" s="2">
        <v>2971392</v>
      </c>
      <c r="C173" s="76">
        <v>2971392</v>
      </c>
      <c r="D173" s="76">
        <v>2971392</v>
      </c>
      <c r="E173" s="76">
        <v>2971392</v>
      </c>
    </row>
    <row r="174" spans="1:5" x14ac:dyDescent="0.25">
      <c r="A174" s="1" t="s">
        <v>131</v>
      </c>
      <c r="B174" s="2">
        <v>0</v>
      </c>
      <c r="C174" s="76">
        <v>0</v>
      </c>
      <c r="D174" s="76">
        <v>0</v>
      </c>
      <c r="E174" s="76">
        <v>16017461</v>
      </c>
    </row>
    <row r="175" spans="1:5" x14ac:dyDescent="0.25">
      <c r="A175" s="1" t="s">
        <v>132</v>
      </c>
      <c r="B175" s="2">
        <v>0</v>
      </c>
      <c r="C175" s="76">
        <v>1553707</v>
      </c>
      <c r="D175" s="76">
        <v>1553707</v>
      </c>
      <c r="E175" s="76">
        <v>1553707</v>
      </c>
    </row>
    <row r="176" spans="1:5" x14ac:dyDescent="0.25">
      <c r="A176" s="67" t="s">
        <v>133</v>
      </c>
      <c r="B176" s="2">
        <v>2842869574</v>
      </c>
      <c r="C176" s="76">
        <v>2437489856</v>
      </c>
      <c r="D176" s="76">
        <v>2279915218</v>
      </c>
      <c r="E176" s="76">
        <v>2281741391</v>
      </c>
    </row>
    <row r="182" spans="1:6" x14ac:dyDescent="0.25">
      <c r="A182" s="150" t="s">
        <v>153</v>
      </c>
      <c r="B182" s="148" t="s">
        <v>147</v>
      </c>
      <c r="C182" s="148" t="s">
        <v>148</v>
      </c>
      <c r="D182" s="148" t="s">
        <v>149</v>
      </c>
      <c r="E182" s="148" t="s">
        <v>150</v>
      </c>
      <c r="F182" s="152" t="s">
        <v>154</v>
      </c>
    </row>
    <row r="183" spans="1:6" x14ac:dyDescent="0.25">
      <c r="A183" s="150"/>
      <c r="B183" s="148"/>
      <c r="C183" s="148"/>
      <c r="D183" s="148"/>
      <c r="E183" s="148"/>
      <c r="F183" s="152"/>
    </row>
    <row r="184" spans="1:6" x14ac:dyDescent="0.25">
      <c r="A184" s="1" t="s">
        <v>83</v>
      </c>
      <c r="B184" s="79">
        <v>3.4600467653492173E-2</v>
      </c>
      <c r="C184" s="79">
        <v>0.13478210725841713</v>
      </c>
      <c r="D184" s="92">
        <v>2.6915859339602565E-2</v>
      </c>
      <c r="E184" s="92">
        <v>3.198891710196345E-2</v>
      </c>
      <c r="F184" s="70">
        <f t="shared" ref="F184:F215" si="1">RANK(E184,E$184:E$234,0)</f>
        <v>42</v>
      </c>
    </row>
    <row r="185" spans="1:6" x14ac:dyDescent="0.25">
      <c r="A185" s="1" t="s">
        <v>84</v>
      </c>
      <c r="B185" s="79">
        <v>0.21292158245439852</v>
      </c>
      <c r="C185" s="79">
        <v>0.27826776740024678</v>
      </c>
      <c r="D185" s="92">
        <v>0.10277326337932553</v>
      </c>
      <c r="E185" s="92">
        <v>0.19579935640420792</v>
      </c>
      <c r="F185" s="70">
        <f t="shared" si="1"/>
        <v>20</v>
      </c>
    </row>
    <row r="186" spans="1:6" x14ac:dyDescent="0.25">
      <c r="A186" s="1" t="s">
        <v>85</v>
      </c>
      <c r="B186" s="79">
        <v>5.7461751347834111E-3</v>
      </c>
      <c r="C186" s="79">
        <v>7.0931543744769442E-3</v>
      </c>
      <c r="D186" s="92">
        <v>0</v>
      </c>
      <c r="E186" s="92">
        <v>7.6200872477250482E-3</v>
      </c>
      <c r="F186" s="70">
        <f t="shared" si="1"/>
        <v>49</v>
      </c>
    </row>
    <row r="187" spans="1:6" x14ac:dyDescent="0.25">
      <c r="A187" s="1" t="s">
        <v>86</v>
      </c>
      <c r="B187" s="79">
        <v>2.6697469518494345E-3</v>
      </c>
      <c r="C187" s="79">
        <v>5.2093002679528183E-2</v>
      </c>
      <c r="D187" s="92">
        <v>4.9774452920746212E-2</v>
      </c>
      <c r="E187" s="92">
        <v>9.3928440385390582E-2</v>
      </c>
      <c r="F187" s="70">
        <f t="shared" si="1"/>
        <v>32</v>
      </c>
    </row>
    <row r="188" spans="1:6" x14ac:dyDescent="0.25">
      <c r="A188" s="1" t="s">
        <v>87</v>
      </c>
      <c r="B188" s="79">
        <v>0.13498698482071944</v>
      </c>
      <c r="C188" s="79">
        <v>8.4039542866862993E-2</v>
      </c>
      <c r="D188" s="92">
        <v>9.3331303996518636E-2</v>
      </c>
      <c r="E188" s="92">
        <v>0.11261596392337936</v>
      </c>
      <c r="F188" s="70">
        <f t="shared" si="1"/>
        <v>30</v>
      </c>
    </row>
    <row r="189" spans="1:6" x14ac:dyDescent="0.25">
      <c r="A189" s="1" t="s">
        <v>88</v>
      </c>
      <c r="B189" s="79">
        <v>1.3680203939070658E-2</v>
      </c>
      <c r="C189" s="79">
        <v>4.2206370751853788E-2</v>
      </c>
      <c r="D189" s="92">
        <v>2.9096322300440673E-2</v>
      </c>
      <c r="E189" s="92">
        <v>4.704951054206051E-2</v>
      </c>
      <c r="F189" s="70">
        <f t="shared" si="1"/>
        <v>38</v>
      </c>
    </row>
    <row r="190" spans="1:6" x14ac:dyDescent="0.25">
      <c r="A190" s="1" t="s">
        <v>89</v>
      </c>
      <c r="B190" s="79">
        <v>0.11155303001403827</v>
      </c>
      <c r="C190" s="79">
        <v>5.4486316157890173E-2</v>
      </c>
      <c r="D190" s="92">
        <v>8.5896256330548579E-2</v>
      </c>
      <c r="E190" s="92">
        <v>8.0246384934442389E-2</v>
      </c>
      <c r="F190" s="70">
        <f t="shared" si="1"/>
        <v>33</v>
      </c>
    </row>
    <row r="191" spans="1:6" x14ac:dyDescent="0.25">
      <c r="A191" s="1" t="s">
        <v>90</v>
      </c>
      <c r="B191" s="79">
        <v>0.51179761511094002</v>
      </c>
      <c r="C191" s="79">
        <v>0.6136662124698482</v>
      </c>
      <c r="D191" s="92">
        <v>0.58894527668895325</v>
      </c>
      <c r="E191" s="92">
        <v>0.65591152419470733</v>
      </c>
      <c r="F191" s="70">
        <f t="shared" si="1"/>
        <v>1</v>
      </c>
    </row>
    <row r="192" spans="1:6" x14ac:dyDescent="0.25">
      <c r="A192" s="1" t="s">
        <v>91</v>
      </c>
      <c r="B192" s="79">
        <v>0.22305636900055614</v>
      </c>
      <c r="C192" s="79">
        <v>0.19646965712627024</v>
      </c>
      <c r="D192" s="92">
        <v>0.18785312455271994</v>
      </c>
      <c r="E192" s="92">
        <v>0.20409214044612783</v>
      </c>
      <c r="F192" s="70">
        <f t="shared" si="1"/>
        <v>18</v>
      </c>
    </row>
    <row r="193" spans="1:6" x14ac:dyDescent="0.25">
      <c r="A193" s="1" t="s">
        <v>92</v>
      </c>
      <c r="B193" s="79">
        <v>0.31799033604276739</v>
      </c>
      <c r="C193" s="79">
        <v>0.3635349053494133</v>
      </c>
      <c r="D193" s="92">
        <v>0.34045135683309585</v>
      </c>
      <c r="E193" s="92">
        <v>0.33654644279609447</v>
      </c>
      <c r="F193" s="70">
        <f t="shared" si="1"/>
        <v>7</v>
      </c>
    </row>
    <row r="194" spans="1:6" x14ac:dyDescent="0.25">
      <c r="A194" s="1" t="s">
        <v>93</v>
      </c>
      <c r="B194" s="79">
        <v>4.1127812938545553E-2</v>
      </c>
      <c r="C194" s="79">
        <v>4.4766999058102296E-2</v>
      </c>
      <c r="D194" s="92">
        <v>4.536106371603222E-2</v>
      </c>
      <c r="E194" s="92">
        <v>4.5257214990958854E-2</v>
      </c>
      <c r="F194" s="70">
        <f t="shared" si="1"/>
        <v>39</v>
      </c>
    </row>
    <row r="195" spans="1:6" x14ac:dyDescent="0.25">
      <c r="A195" s="1" t="s">
        <v>94</v>
      </c>
      <c r="B195" s="79">
        <v>1.8178056722911989E-2</v>
      </c>
      <c r="C195" s="79">
        <v>2.3044708022066592E-2</v>
      </c>
      <c r="D195" s="92">
        <v>5.2901191808603601E-2</v>
      </c>
      <c r="E195" s="92">
        <v>5.5567531247547909E-2</v>
      </c>
      <c r="F195" s="70">
        <f t="shared" si="1"/>
        <v>35</v>
      </c>
    </row>
    <row r="196" spans="1:6" x14ac:dyDescent="0.25">
      <c r="A196" s="1" t="s">
        <v>95</v>
      </c>
      <c r="B196" s="79">
        <v>0.23527357999945539</v>
      </c>
      <c r="C196" s="79">
        <v>0.27107502109174569</v>
      </c>
      <c r="D196" s="92">
        <v>0.30520731346610386</v>
      </c>
      <c r="E196" s="92">
        <v>0.2752311703784962</v>
      </c>
      <c r="F196" s="70">
        <f t="shared" si="1"/>
        <v>12</v>
      </c>
    </row>
    <row r="197" spans="1:6" x14ac:dyDescent="0.25">
      <c r="A197" s="1" t="s">
        <v>96</v>
      </c>
      <c r="B197" s="79">
        <v>0.6314902782132692</v>
      </c>
      <c r="C197" s="79">
        <v>0.56541074042512629</v>
      </c>
      <c r="D197" s="92">
        <v>0.55963432149776526</v>
      </c>
      <c r="E197" s="92">
        <v>0.5187581737739706</v>
      </c>
      <c r="F197" s="70">
        <f t="shared" si="1"/>
        <v>2</v>
      </c>
    </row>
    <row r="198" spans="1:6" x14ac:dyDescent="0.25">
      <c r="A198" s="1" t="s">
        <v>97</v>
      </c>
      <c r="B198" s="79">
        <v>0.3407090573261492</v>
      </c>
      <c r="C198" s="79">
        <v>0.34280381745792982</v>
      </c>
      <c r="D198" s="92">
        <v>0.21986435573339186</v>
      </c>
      <c r="E198" s="92">
        <v>0.28551465097766415</v>
      </c>
      <c r="F198" s="70">
        <f t="shared" si="1"/>
        <v>10</v>
      </c>
    </row>
    <row r="199" spans="1:6" x14ac:dyDescent="0.25">
      <c r="A199" s="1" t="s">
        <v>98</v>
      </c>
      <c r="B199" s="79">
        <v>0.22545345225586197</v>
      </c>
      <c r="C199" s="79">
        <v>0.22847468953096978</v>
      </c>
      <c r="D199" s="92">
        <v>0.2569127161297059</v>
      </c>
      <c r="E199" s="92">
        <v>0.27423688054318862</v>
      </c>
      <c r="F199" s="70">
        <f t="shared" si="1"/>
        <v>13</v>
      </c>
    </row>
    <row r="200" spans="1:6" x14ac:dyDescent="0.25">
      <c r="A200" s="1" t="s">
        <v>99</v>
      </c>
      <c r="B200" s="79">
        <v>8.7266022240084132E-2</v>
      </c>
      <c r="C200" s="79">
        <v>4.3171711055932295E-2</v>
      </c>
      <c r="D200" s="92">
        <v>3.8553291801732933E-2</v>
      </c>
      <c r="E200" s="92">
        <v>4.0325153164803861E-2</v>
      </c>
      <c r="F200" s="70">
        <f t="shared" si="1"/>
        <v>41</v>
      </c>
    </row>
    <row r="201" spans="1:6" x14ac:dyDescent="0.25">
      <c r="A201" s="1" t="s">
        <v>100</v>
      </c>
      <c r="B201" s="79">
        <v>0.18403140055043368</v>
      </c>
      <c r="C201" s="79">
        <v>0.11531743247803054</v>
      </c>
      <c r="D201" s="92">
        <v>0.14427758064052759</v>
      </c>
      <c r="E201" s="92">
        <v>0.1378371247796569</v>
      </c>
      <c r="F201" s="70">
        <f t="shared" si="1"/>
        <v>24</v>
      </c>
    </row>
    <row r="202" spans="1:6" x14ac:dyDescent="0.25">
      <c r="A202" s="1" t="s">
        <v>101</v>
      </c>
      <c r="B202" s="79">
        <v>2.2707294023781036E-2</v>
      </c>
      <c r="C202" s="79">
        <v>2.9614982880035837E-2</v>
      </c>
      <c r="D202" s="92">
        <v>4.8193934039079851E-2</v>
      </c>
      <c r="E202" s="92">
        <v>4.9317094183178777E-2</v>
      </c>
      <c r="F202" s="70">
        <f t="shared" si="1"/>
        <v>37</v>
      </c>
    </row>
    <row r="203" spans="1:6" x14ac:dyDescent="0.25">
      <c r="A203" s="1" t="s">
        <v>102</v>
      </c>
      <c r="B203" s="79">
        <v>0.11259274923993423</v>
      </c>
      <c r="C203" s="79">
        <v>9.8567092672742079E-2</v>
      </c>
      <c r="D203" s="92">
        <v>0.16186384266486925</v>
      </c>
      <c r="E203" s="92">
        <v>0.14023216964727314</v>
      </c>
      <c r="F203" s="70">
        <f t="shared" si="1"/>
        <v>23</v>
      </c>
    </row>
    <row r="204" spans="1:6" x14ac:dyDescent="0.25">
      <c r="A204" s="1" t="s">
        <v>103</v>
      </c>
      <c r="B204" s="79">
        <v>4.2985939486995257E-2</v>
      </c>
      <c r="C204" s="79">
        <v>5.5270045528419569E-2</v>
      </c>
      <c r="D204" s="92">
        <v>1.6882242798646328E-2</v>
      </c>
      <c r="E204" s="92">
        <v>1.466183439306558E-2</v>
      </c>
      <c r="F204" s="70">
        <f t="shared" si="1"/>
        <v>47</v>
      </c>
    </row>
    <row r="205" spans="1:6" x14ac:dyDescent="0.25">
      <c r="A205" s="1" t="s">
        <v>104</v>
      </c>
      <c r="B205" s="79">
        <v>0.29843069285061002</v>
      </c>
      <c r="C205" s="79">
        <v>0.30898327200711839</v>
      </c>
      <c r="D205" s="92">
        <v>0.29810904603096799</v>
      </c>
      <c r="E205" s="92">
        <v>0.30925027967287572</v>
      </c>
      <c r="F205" s="70">
        <f t="shared" si="1"/>
        <v>9</v>
      </c>
    </row>
    <row r="206" spans="1:6" x14ac:dyDescent="0.25">
      <c r="A206" s="1" t="s">
        <v>105</v>
      </c>
      <c r="B206" s="79">
        <v>1.5670642115759317E-2</v>
      </c>
      <c r="C206" s="79">
        <v>1.4462452539286314E-2</v>
      </c>
      <c r="D206" s="92">
        <v>2.1281370617063786E-2</v>
      </c>
      <c r="E206" s="92">
        <v>1.9827559956454691E-2</v>
      </c>
      <c r="F206" s="70">
        <f t="shared" si="1"/>
        <v>46</v>
      </c>
    </row>
    <row r="207" spans="1:6" x14ac:dyDescent="0.25">
      <c r="A207" s="1" t="s">
        <v>106</v>
      </c>
      <c r="B207" s="79">
        <v>0.24773161523032441</v>
      </c>
      <c r="C207" s="79">
        <v>0.29238371060257895</v>
      </c>
      <c r="D207" s="92">
        <v>0.29529476206129518</v>
      </c>
      <c r="E207" s="92">
        <v>0.27735479725193268</v>
      </c>
      <c r="F207" s="70">
        <f t="shared" si="1"/>
        <v>11</v>
      </c>
    </row>
    <row r="208" spans="1:6" x14ac:dyDescent="0.25">
      <c r="A208" s="1" t="s">
        <v>107</v>
      </c>
      <c r="B208" s="79">
        <v>0.20312157506307077</v>
      </c>
      <c r="C208" s="79">
        <v>0.20562580590956805</v>
      </c>
      <c r="D208" s="92">
        <v>0.13538869784354782</v>
      </c>
      <c r="E208" s="92">
        <v>1.2726035161656137E-2</v>
      </c>
      <c r="F208" s="70">
        <f t="shared" si="1"/>
        <v>48</v>
      </c>
    </row>
    <row r="209" spans="1:6" x14ac:dyDescent="0.25">
      <c r="A209" s="1" t="s">
        <v>108</v>
      </c>
      <c r="B209" s="79">
        <v>0.1058953575978856</v>
      </c>
      <c r="C209" s="79">
        <v>0.13653365094922892</v>
      </c>
      <c r="D209" s="92">
        <v>0.18061729479607905</v>
      </c>
      <c r="E209" s="92">
        <v>0.11711656996155231</v>
      </c>
      <c r="F209" s="70">
        <f t="shared" si="1"/>
        <v>29</v>
      </c>
    </row>
    <row r="210" spans="1:6" x14ac:dyDescent="0.25">
      <c r="A210" s="1" t="s">
        <v>109</v>
      </c>
      <c r="B210" s="79">
        <v>0.1963024312776743</v>
      </c>
      <c r="C210" s="79">
        <v>0.18184407807267983</v>
      </c>
      <c r="D210" s="92">
        <v>0.16048518122465602</v>
      </c>
      <c r="E210" s="92">
        <v>0.15836047881420581</v>
      </c>
      <c r="F210" s="70">
        <f t="shared" si="1"/>
        <v>22</v>
      </c>
    </row>
    <row r="211" spans="1:6" x14ac:dyDescent="0.25">
      <c r="A211" s="1" t="s">
        <v>110</v>
      </c>
      <c r="B211" s="79">
        <v>0.21558438320069834</v>
      </c>
      <c r="C211" s="79">
        <v>0.21318480885511293</v>
      </c>
      <c r="D211" s="92">
        <v>0.20804538285768082</v>
      </c>
      <c r="E211" s="92">
        <v>0.2135646553432072</v>
      </c>
      <c r="F211" s="70">
        <f t="shared" si="1"/>
        <v>17</v>
      </c>
    </row>
    <row r="212" spans="1:6" x14ac:dyDescent="0.25">
      <c r="A212" s="1" t="s">
        <v>111</v>
      </c>
      <c r="B212" s="79">
        <v>0</v>
      </c>
      <c r="C212" s="79">
        <v>0.1448798573670057</v>
      </c>
      <c r="D212" s="92">
        <v>0.1747123747733991</v>
      </c>
      <c r="E212" s="92">
        <v>0.16085629857491132</v>
      </c>
      <c r="F212" s="70">
        <f t="shared" si="1"/>
        <v>21</v>
      </c>
    </row>
    <row r="213" spans="1:6" x14ac:dyDescent="0.25">
      <c r="A213" s="1" t="s">
        <v>112</v>
      </c>
      <c r="B213" s="79">
        <v>0.14394052452121253</v>
      </c>
      <c r="C213" s="79">
        <v>0.19269222410155831</v>
      </c>
      <c r="D213" s="92">
        <v>0.20566666304335243</v>
      </c>
      <c r="E213" s="92">
        <v>5.4334834931449034E-2</v>
      </c>
      <c r="F213" s="70">
        <f t="shared" si="1"/>
        <v>36</v>
      </c>
    </row>
    <row r="214" spans="1:6" x14ac:dyDescent="0.25">
      <c r="A214" s="1" t="s">
        <v>113</v>
      </c>
      <c r="B214" s="79">
        <v>9.4625944184477534E-2</v>
      </c>
      <c r="C214" s="79">
        <v>0.11673978417999739</v>
      </c>
      <c r="D214" s="92">
        <v>0.11591868694205937</v>
      </c>
      <c r="E214" s="92">
        <v>0.12178634640140922</v>
      </c>
      <c r="F214" s="70">
        <f t="shared" si="1"/>
        <v>28</v>
      </c>
    </row>
    <row r="215" spans="1:6" x14ac:dyDescent="0.25">
      <c r="A215" s="1" t="s">
        <v>114</v>
      </c>
      <c r="B215" s="79">
        <v>0.12942959787946345</v>
      </c>
      <c r="C215" s="79">
        <v>0.10763693456046713</v>
      </c>
      <c r="D215" s="92">
        <v>0.10643758650549011</v>
      </c>
      <c r="E215" s="92">
        <v>0.12680076289403827</v>
      </c>
      <c r="F215" s="70">
        <f t="shared" si="1"/>
        <v>27</v>
      </c>
    </row>
    <row r="216" spans="1:6" x14ac:dyDescent="0.25">
      <c r="A216" s="1" t="s">
        <v>115</v>
      </c>
      <c r="B216" s="79">
        <v>7.5798637193887075E-2</v>
      </c>
      <c r="C216" s="79">
        <v>8.9373910032221671E-2</v>
      </c>
      <c r="D216" s="92">
        <v>6.9814682564959249E-2</v>
      </c>
      <c r="E216" s="92">
        <v>0.10716783215748202</v>
      </c>
      <c r="F216" s="70">
        <f t="shared" ref="F216:F234" si="2">RANK(E216,E$184:E$234,0)</f>
        <v>31</v>
      </c>
    </row>
    <row r="217" spans="1:6" x14ac:dyDescent="0.25">
      <c r="A217" s="1" t="s">
        <v>116</v>
      </c>
      <c r="B217" s="79">
        <v>0.33626105667929151</v>
      </c>
      <c r="C217" s="79">
        <v>0.33622271070180482</v>
      </c>
      <c r="D217" s="92">
        <v>0.33830932914733369</v>
      </c>
      <c r="E217" s="92">
        <v>0.36313811493645326</v>
      </c>
      <c r="F217" s="70">
        <f t="shared" si="2"/>
        <v>4</v>
      </c>
    </row>
    <row r="218" spans="1:6" x14ac:dyDescent="0.25">
      <c r="A218" s="1" t="s">
        <v>117</v>
      </c>
      <c r="B218" s="79">
        <v>2.8827424838224293E-2</v>
      </c>
      <c r="C218" s="79">
        <v>2.7280659066124657E-2</v>
      </c>
      <c r="D218" s="92">
        <v>3.4209157781902623E-2</v>
      </c>
      <c r="E218" s="92">
        <v>2.4902577773268122E-2</v>
      </c>
      <c r="F218" s="70">
        <f t="shared" si="2"/>
        <v>43</v>
      </c>
    </row>
    <row r="219" spans="1:6" x14ac:dyDescent="0.25">
      <c r="A219" s="1" t="s">
        <v>118</v>
      </c>
      <c r="B219" s="79">
        <v>0.3543945626358625</v>
      </c>
      <c r="C219" s="79">
        <v>0.3723263480671774</v>
      </c>
      <c r="D219" s="92">
        <v>0.37465303352596696</v>
      </c>
      <c r="E219" s="92">
        <v>0.35850971521850516</v>
      </c>
      <c r="F219" s="70">
        <f t="shared" si="2"/>
        <v>5</v>
      </c>
    </row>
    <row r="220" spans="1:6" x14ac:dyDescent="0.25">
      <c r="A220" s="1" t="s">
        <v>119</v>
      </c>
      <c r="B220" s="79">
        <v>0.35675404537985028</v>
      </c>
      <c r="C220" s="79">
        <v>0.37138625678769882</v>
      </c>
      <c r="D220" s="92">
        <v>0.27935414412545512</v>
      </c>
      <c r="E220" s="92">
        <v>0.2671303760962071</v>
      </c>
      <c r="F220" s="70">
        <f t="shared" si="2"/>
        <v>14</v>
      </c>
    </row>
    <row r="221" spans="1:6" x14ac:dyDescent="0.25">
      <c r="A221" s="1" t="s">
        <v>120</v>
      </c>
      <c r="B221" s="79">
        <v>3.7280139487694861E-2</v>
      </c>
      <c r="C221" s="79">
        <v>4.2858076244771726E-2</v>
      </c>
      <c r="D221" s="92">
        <v>4.2473459162346211E-2</v>
      </c>
      <c r="E221" s="92">
        <v>4.0425763203254236E-2</v>
      </c>
      <c r="F221" s="70">
        <f t="shared" si="2"/>
        <v>40</v>
      </c>
    </row>
    <row r="222" spans="1:6" x14ac:dyDescent="0.25">
      <c r="A222" s="1" t="s">
        <v>121</v>
      </c>
      <c r="B222" s="79">
        <v>0.3990806929514738</v>
      </c>
      <c r="C222" s="79">
        <v>0.49058224651775661</v>
      </c>
      <c r="D222" s="92">
        <v>0.40947750120764764</v>
      </c>
      <c r="E222" s="92">
        <v>0.41405009369184431</v>
      </c>
      <c r="F222" s="70">
        <f t="shared" si="2"/>
        <v>3</v>
      </c>
    </row>
    <row r="223" spans="1:6" x14ac:dyDescent="0.25">
      <c r="A223" s="1" t="s">
        <v>122</v>
      </c>
      <c r="B223" s="79">
        <v>0.17526648600868286</v>
      </c>
      <c r="C223" s="79">
        <v>0.1831467207041704</v>
      </c>
      <c r="D223" s="92">
        <v>0.25094725966959763</v>
      </c>
      <c r="E223" s="92">
        <v>0.24077049534159381</v>
      </c>
      <c r="F223" s="70">
        <f t="shared" si="2"/>
        <v>15</v>
      </c>
    </row>
    <row r="224" spans="1:6" x14ac:dyDescent="0.25">
      <c r="A224" s="1" t="s">
        <v>123</v>
      </c>
      <c r="B224" s="79">
        <v>2.2651154661808288E-2</v>
      </c>
      <c r="C224" s="79">
        <v>2.0474777677099626E-2</v>
      </c>
      <c r="D224" s="92">
        <v>2.5080604141988039E-2</v>
      </c>
      <c r="E224" s="92">
        <v>2.4795046473782365E-2</v>
      </c>
      <c r="F224" s="70">
        <f t="shared" si="2"/>
        <v>44</v>
      </c>
    </row>
    <row r="225" spans="1:6" x14ac:dyDescent="0.25">
      <c r="A225" s="1" t="s">
        <v>124</v>
      </c>
      <c r="B225" s="79">
        <v>2.7936476434258534E-2</v>
      </c>
      <c r="C225" s="79">
        <v>2.8393748830356374E-2</v>
      </c>
      <c r="D225" s="92">
        <v>2.74467248328365E-2</v>
      </c>
      <c r="E225" s="92">
        <v>2.4599973234323207E-2</v>
      </c>
      <c r="F225" s="70">
        <f t="shared" si="2"/>
        <v>45</v>
      </c>
    </row>
    <row r="226" spans="1:6" x14ac:dyDescent="0.25">
      <c r="A226" s="1" t="s">
        <v>63</v>
      </c>
      <c r="B226" s="79">
        <v>0.1247280593141879</v>
      </c>
      <c r="C226" s="79">
        <v>0.10165462900373809</v>
      </c>
      <c r="D226" s="92">
        <v>0.10357801299980131</v>
      </c>
      <c r="E226" s="92">
        <v>0</v>
      </c>
      <c r="F226" s="70">
        <f t="shared" si="2"/>
        <v>50</v>
      </c>
    </row>
    <row r="227" spans="1:6" x14ac:dyDescent="0.25">
      <c r="A227" s="1" t="s">
        <v>125</v>
      </c>
      <c r="B227" s="79">
        <v>0</v>
      </c>
      <c r="C227" s="79">
        <v>0</v>
      </c>
      <c r="D227" s="92">
        <v>0</v>
      </c>
      <c r="E227" s="92">
        <v>0</v>
      </c>
      <c r="F227" s="70">
        <f t="shared" si="2"/>
        <v>50</v>
      </c>
    </row>
    <row r="228" spans="1:6" x14ac:dyDescent="0.25">
      <c r="A228" s="1" t="s">
        <v>126</v>
      </c>
      <c r="B228" s="79">
        <v>0.19494851893600185</v>
      </c>
      <c r="C228" s="79">
        <v>0.1759661967736334</v>
      </c>
      <c r="D228" s="92">
        <v>0.16561735572995015</v>
      </c>
      <c r="E228" s="92">
        <v>0.19730262441669486</v>
      </c>
      <c r="F228" s="70">
        <f t="shared" si="2"/>
        <v>19</v>
      </c>
    </row>
    <row r="229" spans="1:6" x14ac:dyDescent="0.25">
      <c r="A229" s="1" t="s">
        <v>127</v>
      </c>
      <c r="B229" s="79">
        <v>0.3349192931747188</v>
      </c>
      <c r="C229" s="79">
        <v>0.33239579560690108</v>
      </c>
      <c r="D229" s="92">
        <v>0.3186375642040693</v>
      </c>
      <c r="E229" s="92">
        <v>0.31978357421858661</v>
      </c>
      <c r="F229" s="70">
        <f t="shared" si="2"/>
        <v>8</v>
      </c>
    </row>
    <row r="230" spans="1:6" x14ac:dyDescent="0.25">
      <c r="A230" s="1" t="s">
        <v>128</v>
      </c>
      <c r="B230" s="79">
        <v>0.13750045750273387</v>
      </c>
      <c r="C230" s="79">
        <v>0.12662398013129744</v>
      </c>
      <c r="D230" s="92">
        <v>0.12431626282821678</v>
      </c>
      <c r="E230" s="92">
        <v>0.13268038284395267</v>
      </c>
      <c r="F230" s="70">
        <f t="shared" si="2"/>
        <v>25</v>
      </c>
    </row>
    <row r="231" spans="1:6" x14ac:dyDescent="0.25">
      <c r="A231" s="1" t="s">
        <v>129</v>
      </c>
      <c r="B231" s="79">
        <v>0.19923692507251536</v>
      </c>
      <c r="C231" s="79">
        <v>0.20501197274813859</v>
      </c>
      <c r="D231" s="92">
        <v>0.21520868919476063</v>
      </c>
      <c r="E231" s="92">
        <v>0.21449455509053861</v>
      </c>
      <c r="F231" s="70">
        <f t="shared" si="2"/>
        <v>16</v>
      </c>
    </row>
    <row r="232" spans="1:6" x14ac:dyDescent="0.25">
      <c r="A232" s="1" t="s">
        <v>130</v>
      </c>
      <c r="B232" s="79">
        <v>7.2035079735825097E-2</v>
      </c>
      <c r="C232" s="79">
        <v>0.11431534362467878</v>
      </c>
      <c r="D232" s="92">
        <v>0.10988731054507696</v>
      </c>
      <c r="E232" s="92">
        <v>0.12781882346291956</v>
      </c>
      <c r="F232" s="70">
        <f t="shared" si="2"/>
        <v>26</v>
      </c>
    </row>
    <row r="233" spans="1:6" x14ac:dyDescent="0.25">
      <c r="A233" s="1" t="s">
        <v>131</v>
      </c>
      <c r="B233" s="79">
        <v>0.29775858063643923</v>
      </c>
      <c r="C233" s="79">
        <v>0.32615931885889082</v>
      </c>
      <c r="D233" s="92">
        <v>0.35818076705121243</v>
      </c>
      <c r="E233" s="92">
        <v>0.34962283147873424</v>
      </c>
      <c r="F233" s="70">
        <f t="shared" si="2"/>
        <v>6</v>
      </c>
    </row>
    <row r="234" spans="1:6" x14ac:dyDescent="0.25">
      <c r="A234" s="1" t="s">
        <v>132</v>
      </c>
      <c r="B234" s="79">
        <v>0</v>
      </c>
      <c r="C234" s="79">
        <v>4.6668849762965245E-2</v>
      </c>
      <c r="D234" s="92">
        <v>5.6263651216038268E-2</v>
      </c>
      <c r="E234" s="92">
        <v>6.5756494011750627E-2</v>
      </c>
      <c r="F234" s="70">
        <f t="shared" si="2"/>
        <v>34</v>
      </c>
    </row>
    <row r="235" spans="1:6" x14ac:dyDescent="0.25">
      <c r="A235" s="67" t="s">
        <v>133</v>
      </c>
      <c r="B235" s="79">
        <v>0.16883926398794838</v>
      </c>
      <c r="C235" s="79">
        <v>0.16641446850288616</v>
      </c>
      <c r="D235" s="92">
        <v>0.16132439290405548</v>
      </c>
      <c r="E235" s="92">
        <v>0.16996577031312968</v>
      </c>
      <c r="F235" s="98" t="e">
        <v>#N/A</v>
      </c>
    </row>
    <row r="237" spans="1:6" x14ac:dyDescent="0.25">
      <c r="E237" s="124"/>
    </row>
  </sheetData>
  <sortState xmlns:xlrd2="http://schemas.microsoft.com/office/spreadsheetml/2017/richdata2" ref="B238:B288">
    <sortCondition ref="B238"/>
  </sortState>
  <mergeCells count="22">
    <mergeCell ref="A3:A4"/>
    <mergeCell ref="A5:A6"/>
    <mergeCell ref="A64:A65"/>
    <mergeCell ref="A123:A124"/>
    <mergeCell ref="B5:B6"/>
    <mergeCell ref="B64:B65"/>
    <mergeCell ref="B123:B124"/>
    <mergeCell ref="D64:D65"/>
    <mergeCell ref="D5:D6"/>
    <mergeCell ref="F182:F183"/>
    <mergeCell ref="A182:A183"/>
    <mergeCell ref="B182:B183"/>
    <mergeCell ref="C182:C183"/>
    <mergeCell ref="C5:C6"/>
    <mergeCell ref="C64:C65"/>
    <mergeCell ref="C123:C124"/>
    <mergeCell ref="D182:D183"/>
    <mergeCell ref="D123:D124"/>
    <mergeCell ref="E5:E6"/>
    <mergeCell ref="E123:E124"/>
    <mergeCell ref="E64:E65"/>
    <mergeCell ref="E182:E183"/>
  </mergeCells>
  <phoneticPr fontId="31" type="noConversion"/>
  <pageMargins left="0.7" right="0.7" top="0.75" bottom="0.75" header="0.3" footer="0.3"/>
  <pageSetup orientation="portrait" r:id="rId1"/>
  <ignoredErrors>
    <ignoredError sqref="B5:D5 B64:D64 B182:D182 B123:D123"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55e60b3-29ad-416e-a5dc-5a5db9ddbd8c">
      <Value>32</Value>
      <Value>31</Value>
      <Value>36</Value>
    </TaxCatchAll>
    <TaxKeywordTaxHTField xmlns="255e60b3-29ad-416e-a5dc-5a5db9ddbd8c">
      <Terms xmlns="http://schemas.microsoft.com/office/infopath/2007/PartnerControls"/>
    </TaxKeywordTaxHTField>
    <dcd268622ae64b55b52f861eaf6c128a xmlns="255e60b3-29ad-416e-a5dc-5a5db9ddbd8c">
      <Terms xmlns="http://schemas.microsoft.com/office/infopath/2007/PartnerControls"/>
    </dcd268622ae64b55b52f861eaf6c128a>
    <Paper_x0020_Process_x0020_Memo xmlns="255e60b3-29ad-416e-a5dc-5a5db9ddbd8c" xsi:nil="true"/>
    <d06d8d640fee472b9058e03e288c0984 xmlns="255e60b3-29ad-416e-a5dc-5a5db9ddbd8c">
      <Terms xmlns="http://schemas.microsoft.com/office/infopath/2007/PartnerControls"/>
    </d06d8d640fee472b9058e03e288c0984>
    <pfb95992ca3e4a8e98ec844ebb61c72b xmlns="255e60b3-29ad-416e-a5dc-5a5db9ddbd8c">
      <Terms xmlns="http://schemas.microsoft.com/office/infopath/2007/PartnerControls"/>
    </pfb95992ca3e4a8e98ec844ebb61c72b>
    <m4dad349a9ed4ee5920796d56c660442 xmlns="255e60b3-29ad-416e-a5dc-5a5db9ddbd8c">
      <Terms xmlns="http://schemas.microsoft.com/office/infopath/2007/PartnerControls">
        <TermInfo xmlns="http://schemas.microsoft.com/office/infopath/2007/PartnerControls">
          <TermName xmlns="http://schemas.microsoft.com/office/infopath/2007/PartnerControls">Spending</TermName>
          <TermId xmlns="http://schemas.microsoft.com/office/infopath/2007/PartnerControls">a86a4aa4-7b90-423a-9dc8-01b79d6dc97a</TermId>
        </TermInfo>
      </Terms>
    </m4dad349a9ed4ee5920796d56c660442>
    <Send_x0020_Paper_x0020_Process_x0020_Notification xmlns="255e60b3-29ad-416e-a5dc-5a5db9ddbd8c">false</Send_x0020_Paper_x0020_Process_x0020_Notification>
    <oef2483cf2d840baaf133d9028d812f2 xmlns="255e60b3-29ad-416e-a5dc-5a5db9ddbd8c">
      <Terms xmlns="http://schemas.microsoft.com/office/infopath/2007/PartnerControls"/>
    </oef2483cf2d840baaf133d9028d812f2>
    <Paper_x0020_Process_x0020_Additional_x0020_Program_x0020_Team_x0020_Reviewers xmlns="255e60b3-29ad-416e-a5dc-5a5db9ddbd8c">
      <UserInfo>
        <DisplayName/>
        <AccountId xsi:nil="true"/>
        <AccountType/>
      </UserInfo>
    </Paper_x0020_Process_x0020_Additional_x0020_Program_x0020_Team_x0020_Reviewers>
    <l572aa14ff384a3cac3222f412588975 xmlns="2666179e-3dbc-4266-b8c7-349a49429431">
      <Terms xmlns="http://schemas.microsoft.com/office/infopath/2007/PartnerControls">
        <TermInfo xmlns="http://schemas.microsoft.com/office/infopath/2007/PartnerControls">
          <TermName xmlns="http://schemas.microsoft.com/office/infopath/2007/PartnerControls">Internal Viewing Only</TermName>
          <TermId xmlns="http://schemas.microsoft.com/office/infopath/2007/PartnerControls">4bf5f18d-3282-4960-a76c-e463ad0b33c6</TermId>
        </TermInfo>
      </Terms>
    </l572aa14ff384a3cac3222f412588975>
    <je69967f97cf4f37ab19cba000b8913d xmlns="255e60b3-29ad-416e-a5dc-5a5db9ddbd8c">
      <Terms xmlns="http://schemas.microsoft.com/office/infopath/2007/PartnerControls">
        <TermInfo xmlns="http://schemas.microsoft.com/office/infopath/2007/PartnerControls">
          <TermName xmlns="http://schemas.microsoft.com/office/infopath/2007/PartnerControls">Excel</TermName>
          <TermId xmlns="http://schemas.microsoft.com/office/infopath/2007/PartnerControls">e5f03e8d-7baf-4c25-8e46-ca8b0442ef63</TermId>
        </TermInfo>
      </Terms>
    </je69967f97cf4f37ab19cba000b8913d>
    <k8992d41a6ac466bba88df36e3780101 xmlns="255e60b3-29ad-416e-a5dc-5a5db9ddbd8c" xsi:nil="true"/>
    <Paper_x0020_Process_x0020_Program_x0020_Team_x0020_Review_x0020_Recipient xmlns="255e60b3-29ad-416e-a5dc-5a5db9ddbd8c">
      <UserInfo>
        <DisplayName/>
        <AccountId xsi:nil="true"/>
        <AccountType/>
      </UserInfo>
    </Paper_x0020_Process_x0020_Program_x0020_Team_x0020_Review_x0020_Recipient>
    <ff335728d40e4314b1ce8b4c66f3e38d xmlns="255e60b3-29ad-416e-a5dc-5a5db9ddbd8c">
      <Terms xmlns="http://schemas.microsoft.com/office/infopath/2007/PartnerControls"/>
    </ff335728d40e4314b1ce8b4c66f3e38d>
    <SharedWithUsers xmlns="255e60b3-29ad-416e-a5dc-5a5db9ddbd8c">
      <UserInfo>
        <DisplayName>Family Income Support Visitors</DisplayName>
        <AccountId>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TANF Document" ma:contentTypeID="0x010100073E4A3F32407C4B8921C46F985D0788007AF56E617F50FF44B64B669C1A21052E" ma:contentTypeVersion="29" ma:contentTypeDescription="" ma:contentTypeScope="" ma:versionID="219822a2bbcd17b17a735f319a4e70df">
  <xsd:schema xmlns:xsd="http://www.w3.org/2001/XMLSchema" xmlns:xs="http://www.w3.org/2001/XMLSchema" xmlns:p="http://schemas.microsoft.com/office/2006/metadata/properties" xmlns:ns2="2666179e-3dbc-4266-b8c7-349a49429431" xmlns:ns3="255e60b3-29ad-416e-a5dc-5a5db9ddbd8c" targetNamespace="http://schemas.microsoft.com/office/2006/metadata/properties" ma:root="true" ma:fieldsID="b2ff79b8476cea7ba041dc5654240bdc" ns2:_="" ns3:_="">
    <xsd:import namespace="2666179e-3dbc-4266-b8c7-349a49429431"/>
    <xsd:import namespace="255e60b3-29ad-416e-a5dc-5a5db9ddbd8c"/>
    <xsd:element name="properties">
      <xsd:complexType>
        <xsd:sequence>
          <xsd:element name="documentManagement">
            <xsd:complexType>
              <xsd:all>
                <xsd:element ref="ns3:Send_x0020_Paper_x0020_Process_x0020_Notification" minOccurs="0"/>
                <xsd:element ref="ns3:Paper_x0020_Process_x0020_Memo" minOccurs="0"/>
                <xsd:element ref="ns3:Paper_x0020_Process_x0020_Additional_x0020_Program_x0020_Team_x0020_Reviewers" minOccurs="0"/>
                <xsd:element ref="ns3:Paper_x0020_Process_x0020_Program_x0020_Team_x0020_Review_x0020_Recipient" minOccurs="0"/>
                <xsd:element ref="ns3:TaxKeywordTaxHTField" minOccurs="0"/>
                <xsd:element ref="ns3:dcd268622ae64b55b52f861eaf6c128a" minOccurs="0"/>
                <xsd:element ref="ns3:m4dad349a9ed4ee5920796d56c660442" minOccurs="0"/>
                <xsd:element ref="ns3:pfb95992ca3e4a8e98ec844ebb61c72b" minOccurs="0"/>
                <xsd:element ref="ns3:TaxCatchAll" minOccurs="0"/>
                <xsd:element ref="ns3:k8992d41a6ac466bba88df36e3780101" minOccurs="0"/>
                <xsd:element ref="ns3:ff335728d40e4314b1ce8b4c66f3e38d" minOccurs="0"/>
                <xsd:element ref="ns3:oef2483cf2d840baaf133d9028d812f2" minOccurs="0"/>
                <xsd:element ref="ns3:je69967f97cf4f37ab19cba000b8913d" minOccurs="0"/>
                <xsd:element ref="ns3:TaxCatchAllLabel" minOccurs="0"/>
                <xsd:element ref="ns2:l572aa14ff384a3cac3222f412588975" minOccurs="0"/>
                <xsd:element ref="ns3:d06d8d640fee472b9058e03e288c0984" minOccurs="0"/>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66179e-3dbc-4266-b8c7-349a49429431" elementFormDefault="qualified">
    <xsd:import namespace="http://schemas.microsoft.com/office/2006/documentManagement/types"/>
    <xsd:import namespace="http://schemas.microsoft.com/office/infopath/2007/PartnerControls"/>
    <xsd:element name="l572aa14ff384a3cac3222f412588975" ma:index="30" nillable="true" ma:taxonomy="true" ma:internalName="l572aa14ff384a3cac3222f412588975" ma:taxonomyFieldName="Viewing_x0020_Type" ma:displayName="Viewing Type" ma:readOnly="false" ma:fieldId="{5572aa14-ff38-4a3c-ac32-22f412588975}" ma:sspId="212b4091-ca68-41b3-bdf0-84808130bdfe" ma:termSetId="e2448eee-5959-491a-94fa-9764e30d4027" ma:anchorId="00000000-0000-0000-0000-000000000000" ma:open="false" ma:isKeyword="false">
      <xsd:complexType>
        <xsd:sequence>
          <xsd:element ref="pc:Terms" minOccurs="0" maxOccurs="1"/>
        </xsd:sequence>
      </xsd:complexType>
    </xsd:element>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5e60b3-29ad-416e-a5dc-5a5db9ddbd8c" elementFormDefault="qualified">
    <xsd:import namespace="http://schemas.microsoft.com/office/2006/documentManagement/types"/>
    <xsd:import namespace="http://schemas.microsoft.com/office/infopath/2007/PartnerControls"/>
    <xsd:element name="Send_x0020_Paper_x0020_Process_x0020_Notification" ma:index="8" nillable="true" ma:displayName="Send Paper Process Notification" ma:default="0" ma:description="Check this box to send the notification email for this step of the CBPP Paper Process." ma:internalName="Send_x0020_Paper_x0020_Process_x0020_Notification" ma:readOnly="false">
      <xsd:simpleType>
        <xsd:restriction base="dms:Boolean"/>
      </xsd:simpleType>
    </xsd:element>
    <xsd:element name="Paper_x0020_Process_x0020_Memo" ma:index="9" nillable="true" ma:displayName="Paper Process Memo" ma:description="Paper Process Only: Optionally enter a brief message to the recipient with any additional info pertinent to your paper" ma:internalName="Paper_x0020_Process_x0020_Memo" ma:readOnly="false">
      <xsd:simpleType>
        <xsd:restriction base="dms:Note">
          <xsd:maxLength value="255"/>
        </xsd:restriction>
      </xsd:simpleType>
    </xsd:element>
    <xsd:element name="Paper_x0020_Process_x0020_Additional_x0020_Program_x0020_Team_x0020_Reviewers" ma:index="10" nillable="true" ma:displayName="Paper Process Additional Program Team Reviewers" ma:description="Optionally enter 1/more names of people on your Program Team who need to review this paper in addition to Communications" ma:list="UserInfo" ma:SharePointGroup="0" ma:internalName="Paper_x0020_Process_x0020_Additional_x0020_Program_x0020_Team_x0020_Reviewers"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aper_x0020_Process_x0020_Program_x0020_Team_x0020_Review_x0020_Recipient" ma:index="11" nillable="true" ma:displayName="Paper Process Program Team Review Recipient" ma:description="Comms Use Only: Enter the Step 3 Recipient's name here." ma:list="UserInfo" ma:SharePointGroup="0" ma:internalName="Paper_x0020_Process_x0020_Program_x0020_Team_x0020_Review_x0020_Recipient"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212b4091-ca68-41b3-bdf0-84808130bdfe" ma:termSetId="00000000-0000-0000-0000-000000000000" ma:anchorId="00000000-0000-0000-0000-000000000000" ma:open="true" ma:isKeyword="true">
      <xsd:complexType>
        <xsd:sequence>
          <xsd:element ref="pc:Terms" minOccurs="0" maxOccurs="1"/>
        </xsd:sequence>
      </xsd:complexType>
    </xsd:element>
    <xsd:element name="dcd268622ae64b55b52f861eaf6c128a" ma:index="18" nillable="true" ma:taxonomy="true" ma:internalName="dcd268622ae64b55b52f861eaf6c128a" ma:taxonomyFieldName="TANF_x0020_State" ma:displayName="TANF State" ma:readOnly="false" ma:fieldId="{dcd26862-2ae6-4b55-b52f-861eaf6c128a}" ma:taxonomyMulti="true" ma:sspId="212b4091-ca68-41b3-bdf0-84808130bdfe" ma:termSetId="bb0b3c01-7953-416d-b03f-4c39f7667d10" ma:anchorId="00000000-0000-0000-0000-000000000000" ma:open="false" ma:isKeyword="false">
      <xsd:complexType>
        <xsd:sequence>
          <xsd:element ref="pc:Terms" minOccurs="0" maxOccurs="1"/>
        </xsd:sequence>
      </xsd:complexType>
    </xsd:element>
    <xsd:element name="m4dad349a9ed4ee5920796d56c660442" ma:index="20" nillable="true" ma:taxonomy="true" ma:internalName="m4dad349a9ed4ee5920796d56c660442" ma:taxonomyFieldName="TANF_x0020_Topic" ma:displayName="TANF Topic" ma:readOnly="false" ma:fieldId="{64dad349-a9ed-4ee5-9207-96d56c660442}" ma:taxonomyMulti="true" ma:sspId="212b4091-ca68-41b3-bdf0-84808130bdfe" ma:termSetId="0323e293-9abf-4dac-a52d-d540f4706559" ma:anchorId="00000000-0000-0000-0000-000000000000" ma:open="false" ma:isKeyword="false">
      <xsd:complexType>
        <xsd:sequence>
          <xsd:element ref="pc:Terms" minOccurs="0" maxOccurs="1"/>
        </xsd:sequence>
      </xsd:complexType>
    </xsd:element>
    <xsd:element name="pfb95992ca3e4a8e98ec844ebb61c72b" ma:index="21" nillable="true" ma:taxonomy="true" ma:internalName="pfb95992ca3e4a8e98ec844ebb61c72b" ma:taxonomyFieldName="Document_x0020_Status" ma:displayName="Document Status" ma:readOnly="false" ma:fieldId="{9fb95992-ca3e-4a8e-98ec-844ebb61c72b}" ma:sspId="212b4091-ca68-41b3-bdf0-84808130bdfe" ma:termSetId="57499007-61a3-4fe7-a9f7-ff5733e71a28"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45e0b0e8-a8b6-46f3-a470-3a500a2c038d}" ma:internalName="TaxCatchAll" ma:readOnly="false" ma:showField="CatchAllData" ma:web="255e60b3-29ad-416e-a5dc-5a5db9ddbd8c">
      <xsd:complexType>
        <xsd:complexContent>
          <xsd:extension base="dms:MultiChoiceLookup">
            <xsd:sequence>
              <xsd:element name="Value" type="dms:Lookup" maxOccurs="unbounded" minOccurs="0" nillable="true"/>
            </xsd:sequence>
          </xsd:extension>
        </xsd:complexContent>
      </xsd:complexType>
    </xsd:element>
    <xsd:element name="k8992d41a6ac466bba88df36e3780101" ma:index="23" nillable="true" ma:displayName="TANF Document Type_0" ma:hidden="true" ma:internalName="k8992d41a6ac466bba88df36e3780101" ma:readOnly="false">
      <xsd:simpleType>
        <xsd:restriction base="dms:Note"/>
      </xsd:simpleType>
    </xsd:element>
    <xsd:element name="ff335728d40e4314b1ce8b4c66f3e38d" ma:index="24" nillable="true" ma:taxonomy="true" ma:internalName="ff335728d40e4314b1ce8b4c66f3e38d" ma:taxonomyFieldName="TANFTopic" ma:displayName="TANF Topic" ma:readOnly="false" ma:default="" ma:fieldId="{ff335728-d40e-4314-b1ce-8b4c66f3e38d}" ma:sspId="212b4091-ca68-41b3-bdf0-84808130bdfe" ma:termSetId="0323e293-9abf-4dac-a52d-d540f4706559" ma:anchorId="00000000-0000-0000-0000-000000000000" ma:open="false" ma:isKeyword="false">
      <xsd:complexType>
        <xsd:sequence>
          <xsd:element ref="pc:Terms" minOccurs="0" maxOccurs="1"/>
        </xsd:sequence>
      </xsd:complexType>
    </xsd:element>
    <xsd:element name="oef2483cf2d840baaf133d9028d812f2" ma:index="26" nillable="true" ma:taxonomy="true" ma:internalName="oef2483cf2d840baaf133d9028d812f2" ma:taxonomyFieldName="Document_x0020_Source" ma:displayName="Document Source" ma:readOnly="false" ma:fieldId="{8ef2483c-f2d8-40ba-af13-3d9028d812f2}" ma:taxonomyMulti="true" ma:sspId="212b4091-ca68-41b3-bdf0-84808130bdfe" ma:termSetId="7fc5ba8d-60ad-44dd-88a5-5a4b0cb47619" ma:anchorId="00000000-0000-0000-0000-000000000000" ma:open="false" ma:isKeyword="false">
      <xsd:complexType>
        <xsd:sequence>
          <xsd:element ref="pc:Terms" minOccurs="0" maxOccurs="1"/>
        </xsd:sequence>
      </xsd:complexType>
    </xsd:element>
    <xsd:element name="je69967f97cf4f37ab19cba000b8913d" ma:index="27" nillable="true" ma:taxonomy="true" ma:internalName="je69967f97cf4f37ab19cba000b8913d" ma:taxonomyFieldName="Document_x0020_Type" ma:displayName="Document Type" ma:readOnly="false" ma:fieldId="{3e69967f-97cf-4f37-ab19-cba000b8913d}" ma:taxonomyMulti="true" ma:sspId="212b4091-ca68-41b3-bdf0-84808130bdfe" ma:termSetId="04354c6a-cd96-432a-9ebb-088cbd93a833" ma:anchorId="00000000-0000-0000-0000-000000000000" ma:open="false" ma:isKeyword="false">
      <xsd:complexType>
        <xsd:sequence>
          <xsd:element ref="pc:Terms" minOccurs="0" maxOccurs="1"/>
        </xsd:sequence>
      </xsd:complexType>
    </xsd:element>
    <xsd:element name="TaxCatchAllLabel" ma:index="28" nillable="true" ma:displayName="Taxonomy Catch All Column1" ma:hidden="true" ma:list="{45e0b0e8-a8b6-46f3-a470-3a500a2c038d}" ma:internalName="TaxCatchAllLabel" ma:readOnly="true" ma:showField="CatchAllDataLabel" ma:web="255e60b3-29ad-416e-a5dc-5a5db9ddbd8c">
      <xsd:complexType>
        <xsd:complexContent>
          <xsd:extension base="dms:MultiChoiceLookup">
            <xsd:sequence>
              <xsd:element name="Value" type="dms:Lookup" maxOccurs="unbounded" minOccurs="0" nillable="true"/>
            </xsd:sequence>
          </xsd:extension>
        </xsd:complexContent>
      </xsd:complexType>
    </xsd:element>
    <xsd:element name="d06d8d640fee472b9058e03e288c0984" ma:index="32" nillable="true" ma:taxonomy="true" ma:internalName="d06d8d640fee472b9058e03e288c0984" ma:taxonomyFieldName="Year" ma:displayName="Year" ma:readOnly="false" ma:fieldId="{d06d8d64-0fee-472b-9058-e03e288c0984}" ma:taxonomyMulti="true" ma:sspId="212b4091-ca68-41b3-bdf0-84808130bdfe" ma:termSetId="3465d17d-64d8-46c6-8150-8560cd4a4593" ma:anchorId="00000000-0000-0000-0000-000000000000" ma:open="false" ma:isKeyword="false">
      <xsd:complexType>
        <xsd:sequence>
          <xsd:element ref="pc:Terms" minOccurs="0" maxOccurs="1"/>
        </xsd:sequence>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AE93519A-6FA4-406E-8C1F-504F8C9C8CAB}">
  <ds:schemaRefs>
    <ds:schemaRef ds:uri="2666179e-3dbc-4266-b8c7-349a49429431"/>
    <ds:schemaRef ds:uri="http://purl.org/dc/elements/1.1/"/>
    <ds:schemaRef ds:uri="http://schemas.microsoft.com/office/2006/metadata/properties"/>
    <ds:schemaRef ds:uri="http://purl.org/dc/terms/"/>
    <ds:schemaRef ds:uri="http://schemas.microsoft.com/office/2006/documentManagement/types"/>
    <ds:schemaRef ds:uri="255e60b3-29ad-416e-a5dc-5a5db9ddbd8c"/>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59645650-A05B-4472-ADDA-29C67F4A3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66179e-3dbc-4266-b8c7-349a49429431"/>
    <ds:schemaRef ds:uri="255e60b3-29ad-416e-a5dc-5a5db9ddb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9D9F9F-865E-4AFD-A2B3-377794FDEC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2018 State Pie Graph</vt:lpstr>
      <vt:lpstr>2018 Category Spending</vt:lpstr>
      <vt:lpstr>Category Spending Over Time</vt:lpstr>
      <vt:lpstr>Sheet1</vt:lpstr>
      <vt:lpstr>Basic Assistance</vt:lpstr>
      <vt:lpstr>Work Activities</vt:lpstr>
      <vt:lpstr>Work Supports &amp; Supportive Serv</vt:lpstr>
      <vt:lpstr>Child Care</vt:lpstr>
      <vt:lpstr>Administration &amp; Systems</vt:lpstr>
      <vt:lpstr>Pre-K</vt:lpstr>
      <vt:lpstr>Tax Credits</vt:lpstr>
      <vt:lpstr>Child Welfare</vt:lpstr>
      <vt:lpstr>Other</vt:lpstr>
      <vt:lpstr>SFAG &amp; MOE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Ife Floyd</dc:creator>
  <cp:keywords/>
  <dc:description/>
  <cp:lastModifiedBy>D. L. Flynn</cp:lastModifiedBy>
  <cp:revision/>
  <dcterms:created xsi:type="dcterms:W3CDTF">2016-09-16T12:43:51Z</dcterms:created>
  <dcterms:modified xsi:type="dcterms:W3CDTF">2020-12-25T04:34:57Z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0x010100073E4A3F32407C4B8921C46F985D0788007AF56E617F50FF44B64B669C1A21052E</vt:lpwstr>
  </property>
  <property fmtid="{D5CDD505-2E9C-101B-9397-08002B2CF9AE}" pid="3" name="TaxKeyword">
    <vt:lpwstr/>
  </property>
  <property fmtid="{D5CDD505-2E9C-101B-9397-08002B2CF9AE}" pid="4" name="Year">
    <vt:lpwstr/>
  </property>
  <property fmtid="{D5CDD505-2E9C-101B-9397-08002B2CF9AE}" pid="5" name="TANF Topic">
    <vt:lpwstr>31;#Spending|a86a4aa4-7b90-423a-9dc8-01b79d6dc97a</vt:lpwstr>
  </property>
  <property fmtid="{D5CDD505-2E9C-101B-9397-08002B2CF9AE}" pid="6" name="Document Source">
    <vt:lpwstr/>
  </property>
  <property fmtid="{D5CDD505-2E9C-101B-9397-08002B2CF9AE}" pid="7" name="TANF Document Type">
    <vt:lpwstr/>
  </property>
  <property fmtid="{D5CDD505-2E9C-101B-9397-08002B2CF9AE}" pid="8" name="Viewing Type">
    <vt:lpwstr>32;#Internal Viewing Only|4bf5f18d-3282-4960-a76c-e463ad0b33c6</vt:lpwstr>
  </property>
  <property fmtid="{D5CDD505-2E9C-101B-9397-08002B2CF9AE}" pid="9" name="Document Type">
    <vt:lpwstr>36;#Excel|e5f03e8d-7baf-4c25-8e46-ca8b0442ef63</vt:lpwstr>
  </property>
  <property fmtid="{D5CDD505-2E9C-101B-9397-08002B2CF9AE}" pid="10" name="TANF State">
    <vt:lpwstr/>
  </property>
  <property fmtid="{D5CDD505-2E9C-101B-9397-08002B2CF9AE}" pid="11" name="Document Status">
    <vt:lpwstr/>
  </property>
  <property fmtid="{D5CDD505-2E9C-101B-9397-08002B2CF9AE}" pid="12" name="AuthorIds_UIVersion_96256">
    <vt:lpwstr>26</vt:lpwstr>
  </property>
  <property fmtid="{D5CDD505-2E9C-101B-9397-08002B2CF9AE}" pid="13" name="AuthorIds_UIVersion_96768">
    <vt:lpwstr>26</vt:lpwstr>
  </property>
  <property fmtid="{D5CDD505-2E9C-101B-9397-08002B2CF9AE}" pid="14" name="AuthorIds_UIVersion_97280">
    <vt:lpwstr>30</vt:lpwstr>
  </property>
  <property fmtid="{D5CDD505-2E9C-101B-9397-08002B2CF9AE}" pid="15" name="AuthorIds_UIVersion_97792">
    <vt:lpwstr>26</vt:lpwstr>
  </property>
  <property fmtid="{D5CDD505-2E9C-101B-9397-08002B2CF9AE}" pid="16" name="AuthorIds_UIVersion_98304">
    <vt:lpwstr>26</vt:lpwstr>
  </property>
  <property fmtid="{D5CDD505-2E9C-101B-9397-08002B2CF9AE}" pid="17" name="AuthorIds_UIVersion_99328">
    <vt:lpwstr>26</vt:lpwstr>
  </property>
  <property fmtid="{D5CDD505-2E9C-101B-9397-08002B2CF9AE}" pid="18" name="AuthorIds_UIVersion_100352">
    <vt:lpwstr>26</vt:lpwstr>
  </property>
  <property fmtid="{D5CDD505-2E9C-101B-9397-08002B2CF9AE}" pid="19" name="AuthorIds_UIVersion_100864">
    <vt:lpwstr>26</vt:lpwstr>
  </property>
  <property fmtid="{D5CDD505-2E9C-101B-9397-08002B2CF9AE}" pid="20" name="AuthorIds_UIVersion_102912">
    <vt:lpwstr>30</vt:lpwstr>
  </property>
  <property fmtid="{D5CDD505-2E9C-101B-9397-08002B2CF9AE}" pid="21" name="AuthorIds_UIVersion_103424">
    <vt:lpwstr>30</vt:lpwstr>
  </property>
  <property fmtid="{D5CDD505-2E9C-101B-9397-08002B2CF9AE}" pid="22" name="AuthorIds_UIVersion_104448">
    <vt:lpwstr>26</vt:lpwstr>
  </property>
  <property fmtid="{D5CDD505-2E9C-101B-9397-08002B2CF9AE}" pid="23" name="AuthorIds_UIVersion_104960">
    <vt:lpwstr>26</vt:lpwstr>
  </property>
  <property fmtid="{D5CDD505-2E9C-101B-9397-08002B2CF9AE}" pid="24" name="AuthorIds_UIVersion_105472">
    <vt:lpwstr>26</vt:lpwstr>
  </property>
  <property fmtid="{D5CDD505-2E9C-101B-9397-08002B2CF9AE}" pid="25" name="AuthorIds_UIVersion_105984">
    <vt:lpwstr>26</vt:lpwstr>
  </property>
  <property fmtid="{D5CDD505-2E9C-101B-9397-08002B2CF9AE}" pid="26" name="AuthorIds_UIVersion_106496">
    <vt:lpwstr>26</vt:lpwstr>
  </property>
  <property fmtid="{D5CDD505-2E9C-101B-9397-08002B2CF9AE}" pid="27" name="AuthorIds_UIVersion_107008">
    <vt:lpwstr>26</vt:lpwstr>
  </property>
  <property fmtid="{D5CDD505-2E9C-101B-9397-08002B2CF9AE}" pid="28" name="AuthorIds_UIVersion_107520">
    <vt:lpwstr>26</vt:lpwstr>
  </property>
  <property fmtid="{D5CDD505-2E9C-101B-9397-08002B2CF9AE}" pid="29" name="AuthorIds_UIVersion_108032">
    <vt:lpwstr>30</vt:lpwstr>
  </property>
  <property fmtid="{D5CDD505-2E9C-101B-9397-08002B2CF9AE}" pid="30" name="AuthorIds_UIVersion_110080">
    <vt:lpwstr>26</vt:lpwstr>
  </property>
  <property fmtid="{D5CDD505-2E9C-101B-9397-08002B2CF9AE}" pid="31" name="AuthorIds_UIVersion_116736">
    <vt:lpwstr>30</vt:lpwstr>
  </property>
  <property fmtid="{D5CDD505-2E9C-101B-9397-08002B2CF9AE}" pid="32" name="AuthorIds_UIVersion_118272">
    <vt:lpwstr>30</vt:lpwstr>
  </property>
  <property fmtid="{D5CDD505-2E9C-101B-9397-08002B2CF9AE}" pid="33" name="AuthorIds_UIVersion_124928">
    <vt:lpwstr>484</vt:lpwstr>
  </property>
  <property fmtid="{D5CDD505-2E9C-101B-9397-08002B2CF9AE}" pid="34" name="AuthorIds_UIVersion_129536">
    <vt:lpwstr>30</vt:lpwstr>
  </property>
  <property fmtid="{D5CDD505-2E9C-101B-9397-08002B2CF9AE}" pid="35" name="AuthorIds_UIVersion_131584">
    <vt:lpwstr>30</vt:lpwstr>
  </property>
  <property fmtid="{D5CDD505-2E9C-101B-9397-08002B2CF9AE}" pid="36" name="AuthorIds_UIVersion_132608">
    <vt:lpwstr>24</vt:lpwstr>
  </property>
  <property fmtid="{D5CDD505-2E9C-101B-9397-08002B2CF9AE}" pid="37" name="AuthorIds_UIVersion_137216">
    <vt:lpwstr>26</vt:lpwstr>
  </property>
  <property fmtid="{D5CDD505-2E9C-101B-9397-08002B2CF9AE}" pid="38" name="AuthorIds_UIVersion_137728">
    <vt:lpwstr>24</vt:lpwstr>
  </property>
  <property fmtid="{D5CDD505-2E9C-101B-9397-08002B2CF9AE}" pid="39" name="AuthorIds_UIVersion_138240">
    <vt:lpwstr>26</vt:lpwstr>
  </property>
  <property fmtid="{D5CDD505-2E9C-101B-9397-08002B2CF9AE}" pid="40" name="AuthorIds_UIVersion_139776">
    <vt:lpwstr>26</vt:lpwstr>
  </property>
  <property fmtid="{D5CDD505-2E9C-101B-9397-08002B2CF9AE}" pid="41" name="AuthorIds_UIVersion_140800">
    <vt:lpwstr>26</vt:lpwstr>
  </property>
  <property fmtid="{D5CDD505-2E9C-101B-9397-08002B2CF9AE}" pid="42" name="AuthorIds_UIVersion_142336">
    <vt:lpwstr>26</vt:lpwstr>
  </property>
  <property fmtid="{D5CDD505-2E9C-101B-9397-08002B2CF9AE}" pid="43" name="AuthorIds_UIVersion_144896">
    <vt:lpwstr>24</vt:lpwstr>
  </property>
  <property fmtid="{D5CDD505-2E9C-101B-9397-08002B2CF9AE}" pid="44" name="AuthorIds_UIVersion_145408">
    <vt:lpwstr>24</vt:lpwstr>
  </property>
  <property fmtid="{D5CDD505-2E9C-101B-9397-08002B2CF9AE}" pid="45" name="TANFTopic">
    <vt:lpwstr/>
  </property>
</Properties>
</file>