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gan\Dropbox\Family Room\ADELAIDE QUALITY CARE BUSINESS FOLDER\Co+\Consumer Data\9. Budgets\"/>
    </mc:Choice>
  </mc:AlternateContent>
  <xr:revisionPtr revIDLastSave="0" documentId="13_ncr:1_{3D7B9B5D-72AA-453E-9546-630EEC2AB863}" xr6:coauthVersionLast="47" xr6:coauthVersionMax="47" xr10:uidLastSave="{00000000-0000-0000-0000-000000000000}"/>
  <bookViews>
    <workbookView xWindow="-108" yWindow="-108" windowWidth="23256" windowHeight="12456" firstSheet="1" activeTab="1" xr2:uid="{9E9EBCCB-A116-4D79-8360-4AEF6112F000}"/>
  </bookViews>
  <sheets>
    <sheet name="NDIS" sheetId="4" state="hidden" r:id="rId1"/>
    <sheet name="HCP" sheetId="2" r:id="rId2"/>
    <sheet name="HCP(BackData)" sheetId="5" r:id="rId3"/>
    <sheet name="Sheet3" sheetId="3" r:id="rId4"/>
  </sheets>
  <definedNames>
    <definedName name="CAREMAN">Sheet3!$M$1:$N$5</definedName>
    <definedName name="DCSUPP">Sheet3!$C$1:$D$7</definedName>
    <definedName name="PRICE">Sheet3!$A$1:$B$5</definedName>
    <definedName name="_xlnm.Print_Area" localSheetId="1">HCP!$A$2:$M$67</definedName>
    <definedName name="SUBSIDY">Sheet3!$A$1:$B$6</definedName>
    <definedName name="SUPP">Sheet3!$C$1:$D$5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1" i="2" l="1"/>
  <c r="I10" i="2"/>
  <c r="I9" i="2"/>
  <c r="A92" i="5"/>
  <c r="B92" i="5" s="1"/>
  <c r="A88" i="5"/>
  <c r="B88" i="5" s="1"/>
  <c r="A84" i="5"/>
  <c r="B84" i="5" s="1"/>
  <c r="A80" i="5"/>
  <c r="B80" i="5" s="1"/>
  <c r="A76" i="5"/>
  <c r="B76" i="5" s="1"/>
  <c r="A72" i="5"/>
  <c r="B72" i="5" s="1"/>
  <c r="A68" i="5"/>
  <c r="B68" i="5" s="1"/>
  <c r="A64" i="5"/>
  <c r="B64" i="5" s="1"/>
  <c r="A60" i="5"/>
  <c r="B60" i="5" s="1"/>
  <c r="A56" i="5"/>
  <c r="B56" i="5" s="1"/>
  <c r="A52" i="5"/>
  <c r="B52" i="5" s="1"/>
  <c r="D92" i="5"/>
  <c r="D93" i="5" s="1"/>
  <c r="E92" i="5"/>
  <c r="E93" i="5" s="1"/>
  <c r="F92" i="5"/>
  <c r="F93" i="5" s="1"/>
  <c r="G92" i="5"/>
  <c r="G93" i="5" s="1"/>
  <c r="H92" i="5"/>
  <c r="H93" i="5" s="1"/>
  <c r="I92" i="5"/>
  <c r="I93" i="5" s="1"/>
  <c r="C92" i="5"/>
  <c r="C93" i="5" s="1"/>
  <c r="D88" i="5"/>
  <c r="D89" i="5" s="1"/>
  <c r="E88" i="5"/>
  <c r="E89" i="5" s="1"/>
  <c r="F88" i="5"/>
  <c r="F89" i="5" s="1"/>
  <c r="G88" i="5"/>
  <c r="G89" i="5" s="1"/>
  <c r="H88" i="5"/>
  <c r="H89" i="5" s="1"/>
  <c r="I88" i="5"/>
  <c r="I89" i="5" s="1"/>
  <c r="C88" i="5"/>
  <c r="C89" i="5" s="1"/>
  <c r="D84" i="5"/>
  <c r="D85" i="5" s="1"/>
  <c r="E84" i="5"/>
  <c r="F84" i="5"/>
  <c r="G84" i="5"/>
  <c r="H84" i="5"/>
  <c r="H85" i="5" s="1"/>
  <c r="I84" i="5"/>
  <c r="I85" i="5" s="1"/>
  <c r="C84" i="5"/>
  <c r="D80" i="5"/>
  <c r="D81" i="5" s="1"/>
  <c r="E80" i="5"/>
  <c r="E81" i="5" s="1"/>
  <c r="F80" i="5"/>
  <c r="F81" i="5" s="1"/>
  <c r="G80" i="5"/>
  <c r="G81" i="5" s="1"/>
  <c r="H80" i="5"/>
  <c r="H81" i="5" s="1"/>
  <c r="I80" i="5"/>
  <c r="I81" i="5" s="1"/>
  <c r="C80" i="5"/>
  <c r="C81" i="5" s="1"/>
  <c r="D76" i="5"/>
  <c r="D77" i="5" s="1"/>
  <c r="E76" i="5"/>
  <c r="E77" i="5" s="1"/>
  <c r="F76" i="5"/>
  <c r="F77" i="5" s="1"/>
  <c r="G76" i="5"/>
  <c r="G77" i="5" s="1"/>
  <c r="H76" i="5"/>
  <c r="H77" i="5" s="1"/>
  <c r="I76" i="5"/>
  <c r="I77" i="5" s="1"/>
  <c r="C76" i="5"/>
  <c r="C77" i="5" s="1"/>
  <c r="D72" i="5"/>
  <c r="D73" i="5" s="1"/>
  <c r="E72" i="5"/>
  <c r="E73" i="5" s="1"/>
  <c r="F72" i="5"/>
  <c r="F73" i="5" s="1"/>
  <c r="G72" i="5"/>
  <c r="G73" i="5" s="1"/>
  <c r="H72" i="5"/>
  <c r="H73" i="5" s="1"/>
  <c r="I72" i="5"/>
  <c r="I73" i="5" s="1"/>
  <c r="C72" i="5"/>
  <c r="C73" i="5" s="1"/>
  <c r="D68" i="5"/>
  <c r="D69" i="5" s="1"/>
  <c r="E68" i="5"/>
  <c r="E69" i="5" s="1"/>
  <c r="F68" i="5"/>
  <c r="F69" i="5" s="1"/>
  <c r="G68" i="5"/>
  <c r="G69" i="5" s="1"/>
  <c r="H68" i="5"/>
  <c r="H69" i="5" s="1"/>
  <c r="I68" i="5"/>
  <c r="I69" i="5" s="1"/>
  <c r="C68" i="5"/>
  <c r="C69" i="5" s="1"/>
  <c r="D64" i="5"/>
  <c r="D65" i="5" s="1"/>
  <c r="E64" i="5"/>
  <c r="E65" i="5" s="1"/>
  <c r="F64" i="5"/>
  <c r="F65" i="5" s="1"/>
  <c r="G64" i="5"/>
  <c r="G65" i="5" s="1"/>
  <c r="H64" i="5"/>
  <c r="H65" i="5" s="1"/>
  <c r="I64" i="5"/>
  <c r="I65" i="5" s="1"/>
  <c r="C64" i="5"/>
  <c r="C65" i="5" s="1"/>
  <c r="D60" i="5"/>
  <c r="D61" i="5" s="1"/>
  <c r="E60" i="5"/>
  <c r="E61" i="5" s="1"/>
  <c r="F60" i="5"/>
  <c r="F61" i="5" s="1"/>
  <c r="G60" i="5"/>
  <c r="G61" i="5" s="1"/>
  <c r="H60" i="5"/>
  <c r="H61" i="5" s="1"/>
  <c r="I60" i="5"/>
  <c r="I61" i="5" s="1"/>
  <c r="C60" i="5"/>
  <c r="C61" i="5" s="1"/>
  <c r="D56" i="5"/>
  <c r="D57" i="5" s="1"/>
  <c r="E56" i="5"/>
  <c r="E57" i="5" s="1"/>
  <c r="F56" i="5"/>
  <c r="F57" i="5" s="1"/>
  <c r="G56" i="5"/>
  <c r="G57" i="5" s="1"/>
  <c r="H56" i="5"/>
  <c r="H57" i="5" s="1"/>
  <c r="I56" i="5"/>
  <c r="I57" i="5" s="1"/>
  <c r="C56" i="5"/>
  <c r="C57" i="5" s="1"/>
  <c r="D52" i="5"/>
  <c r="D53" i="5" s="1"/>
  <c r="E52" i="5"/>
  <c r="E53" i="5" s="1"/>
  <c r="F52" i="5"/>
  <c r="F53" i="5" s="1"/>
  <c r="G52" i="5"/>
  <c r="G53" i="5" s="1"/>
  <c r="H52" i="5"/>
  <c r="H53" i="5" s="1"/>
  <c r="I52" i="5"/>
  <c r="I53" i="5" s="1"/>
  <c r="C52" i="5"/>
  <c r="C53" i="5" s="1"/>
  <c r="D48" i="5"/>
  <c r="D49" i="5" s="1"/>
  <c r="E48" i="5"/>
  <c r="E49" i="5" s="1"/>
  <c r="F48" i="5"/>
  <c r="F49" i="5" s="1"/>
  <c r="G48" i="5"/>
  <c r="G49" i="5" s="1"/>
  <c r="H48" i="5"/>
  <c r="H49" i="5" s="1"/>
  <c r="I48" i="5"/>
  <c r="I49" i="5" s="1"/>
  <c r="C48" i="5"/>
  <c r="C49" i="5" s="1"/>
  <c r="D44" i="5"/>
  <c r="D45" i="5" s="1"/>
  <c r="E44" i="5"/>
  <c r="E45" i="5" s="1"/>
  <c r="F44" i="5"/>
  <c r="F45" i="5" s="1"/>
  <c r="G44" i="5"/>
  <c r="G45" i="5" s="1"/>
  <c r="H44" i="5"/>
  <c r="H45" i="5" s="1"/>
  <c r="I44" i="5"/>
  <c r="I45" i="5" s="1"/>
  <c r="C44" i="5"/>
  <c r="C45" i="5" s="1"/>
  <c r="D40" i="5"/>
  <c r="D41" i="5" s="1"/>
  <c r="E40" i="5"/>
  <c r="E41" i="5" s="1"/>
  <c r="F40" i="5"/>
  <c r="F41" i="5" s="1"/>
  <c r="G40" i="5"/>
  <c r="H40" i="5"/>
  <c r="H41" i="5" s="1"/>
  <c r="I40" i="5"/>
  <c r="I41" i="5" s="1"/>
  <c r="C40" i="5"/>
  <c r="C41" i="5" s="1"/>
  <c r="A48" i="5"/>
  <c r="B48" i="5" s="1"/>
  <c r="A44" i="5"/>
  <c r="B44" i="5" s="1"/>
  <c r="A40" i="5"/>
  <c r="B40" i="5" s="1"/>
  <c r="E8" i="2"/>
  <c r="C5" i="5"/>
  <c r="C96" i="5"/>
  <c r="C97" i="5" s="1"/>
  <c r="D96" i="5"/>
  <c r="D99" i="5" s="1"/>
  <c r="E96" i="5"/>
  <c r="E97" i="5" s="1"/>
  <c r="E98" i="5" s="1"/>
  <c r="F96" i="5"/>
  <c r="F97" i="5" s="1"/>
  <c r="G96" i="5"/>
  <c r="G97" i="5" s="1"/>
  <c r="G41" i="5" l="1"/>
  <c r="C85" i="5"/>
  <c r="E85" i="5"/>
  <c r="G85" i="5"/>
  <c r="F85" i="5"/>
  <c r="H7" i="5"/>
  <c r="D97" i="5"/>
  <c r="D98" i="5" s="1"/>
  <c r="C99" i="5"/>
  <c r="C98" i="5"/>
  <c r="E99" i="5"/>
  <c r="G98" i="5"/>
  <c r="F98" i="5"/>
  <c r="G99" i="5"/>
  <c r="F99" i="5"/>
  <c r="A36" i="5"/>
  <c r="B36" i="5" s="1"/>
  <c r="A32" i="5"/>
  <c r="B32" i="5" s="1"/>
  <c r="A28" i="5"/>
  <c r="B28" i="5" s="1"/>
  <c r="A24" i="5"/>
  <c r="B24" i="5" s="1"/>
  <c r="A20" i="5"/>
  <c r="B20" i="5" s="1"/>
  <c r="A16" i="5"/>
  <c r="B16" i="5" s="1"/>
  <c r="A12" i="5"/>
  <c r="B12" i="5" s="1"/>
  <c r="J7" i="2"/>
  <c r="I82" i="5" l="1"/>
  <c r="H82" i="5"/>
  <c r="G82" i="5"/>
  <c r="F82" i="5"/>
  <c r="E82" i="5"/>
  <c r="C82" i="5"/>
  <c r="D82" i="5"/>
  <c r="C86" i="5"/>
  <c r="C87" i="5" s="1"/>
  <c r="D52" i="2" s="1"/>
  <c r="E86" i="5"/>
  <c r="E87" i="5" s="1"/>
  <c r="F52" i="2" s="1"/>
  <c r="I86" i="5"/>
  <c r="D86" i="5"/>
  <c r="D87" i="5" s="1"/>
  <c r="E52" i="2" s="1"/>
  <c r="H86" i="5"/>
  <c r="G86" i="5"/>
  <c r="G87" i="5" s="1"/>
  <c r="H52" i="2" s="1"/>
  <c r="F86" i="5"/>
  <c r="F87" i="5" s="1"/>
  <c r="G52" i="2" s="1"/>
  <c r="E90" i="5"/>
  <c r="F90" i="5"/>
  <c r="D90" i="5"/>
  <c r="C90" i="5"/>
  <c r="I90" i="5"/>
  <c r="H90" i="5"/>
  <c r="G90" i="5"/>
  <c r="E74" i="5"/>
  <c r="D74" i="5"/>
  <c r="C74" i="5"/>
  <c r="G74" i="5"/>
  <c r="I74" i="5"/>
  <c r="F74" i="5"/>
  <c r="H74" i="5"/>
  <c r="G94" i="5"/>
  <c r="F94" i="5"/>
  <c r="E94" i="5"/>
  <c r="D94" i="5"/>
  <c r="C94" i="5"/>
  <c r="H94" i="5"/>
  <c r="I94" i="5"/>
  <c r="C70" i="5"/>
  <c r="I70" i="5"/>
  <c r="D70" i="5"/>
  <c r="H70" i="5"/>
  <c r="G70" i="5"/>
  <c r="E70" i="5"/>
  <c r="F70" i="5"/>
  <c r="G78" i="5"/>
  <c r="F78" i="5"/>
  <c r="E78" i="5"/>
  <c r="D78" i="5"/>
  <c r="C78" i="5"/>
  <c r="H78" i="5"/>
  <c r="I78" i="5"/>
  <c r="G50" i="5"/>
  <c r="F50" i="5"/>
  <c r="E50" i="5"/>
  <c r="H50" i="5"/>
  <c r="H51" i="5" s="1"/>
  <c r="D50" i="5"/>
  <c r="C50" i="5"/>
  <c r="I50" i="5"/>
  <c r="I51" i="5" s="1"/>
  <c r="E46" i="5"/>
  <c r="D46" i="5"/>
  <c r="H46" i="5"/>
  <c r="H47" i="5" s="1"/>
  <c r="F46" i="5"/>
  <c r="C46" i="5"/>
  <c r="G46" i="5"/>
  <c r="I46" i="5"/>
  <c r="I47" i="5" s="1"/>
  <c r="I54" i="5"/>
  <c r="I55" i="5" s="1"/>
  <c r="H54" i="5"/>
  <c r="H55" i="5" s="1"/>
  <c r="G54" i="5"/>
  <c r="F54" i="5"/>
  <c r="D54" i="5"/>
  <c r="C54" i="5"/>
  <c r="E54" i="5"/>
  <c r="C58" i="5"/>
  <c r="C59" i="5" s="1"/>
  <c r="D38" i="2" s="1"/>
  <c r="I58" i="5"/>
  <c r="I59" i="5" s="1"/>
  <c r="H58" i="5"/>
  <c r="H59" i="5" s="1"/>
  <c r="F58" i="5"/>
  <c r="F59" i="5" s="1"/>
  <c r="G38" i="2" s="1"/>
  <c r="E58" i="5"/>
  <c r="E59" i="5" s="1"/>
  <c r="F38" i="2" s="1"/>
  <c r="G58" i="5"/>
  <c r="G59" i="5" s="1"/>
  <c r="H38" i="2" s="1"/>
  <c r="D58" i="5"/>
  <c r="E62" i="5"/>
  <c r="E63" i="5" s="1"/>
  <c r="F40" i="2" s="1"/>
  <c r="D62" i="5"/>
  <c r="D63" i="5" s="1"/>
  <c r="E40" i="2" s="1"/>
  <c r="C62" i="5"/>
  <c r="C63" i="5" s="1"/>
  <c r="D40" i="2" s="1"/>
  <c r="G62" i="5"/>
  <c r="G63" i="5" s="1"/>
  <c r="H40" i="2" s="1"/>
  <c r="H62" i="5"/>
  <c r="F62" i="5"/>
  <c r="F63" i="5" s="1"/>
  <c r="G40" i="2" s="1"/>
  <c r="I62" i="5"/>
  <c r="C42" i="5"/>
  <c r="F42" i="5"/>
  <c r="I42" i="5"/>
  <c r="H42" i="5"/>
  <c r="E42" i="5"/>
  <c r="G42" i="5"/>
  <c r="D42" i="5"/>
  <c r="G66" i="5"/>
  <c r="F66" i="5"/>
  <c r="E66" i="5"/>
  <c r="I66" i="5"/>
  <c r="D66" i="5"/>
  <c r="C66" i="5"/>
  <c r="H66" i="5"/>
  <c r="D5" i="5"/>
  <c r="I5" i="5"/>
  <c r="E7" i="2"/>
  <c r="D36" i="5"/>
  <c r="D37" i="5" s="1"/>
  <c r="E36" i="5"/>
  <c r="E37" i="5" s="1"/>
  <c r="F36" i="5"/>
  <c r="F37" i="5" s="1"/>
  <c r="G36" i="5"/>
  <c r="G37" i="5" s="1"/>
  <c r="H36" i="5"/>
  <c r="H37" i="5" s="1"/>
  <c r="I36" i="5"/>
  <c r="I37" i="5" s="1"/>
  <c r="D32" i="5"/>
  <c r="D33" i="5" s="1"/>
  <c r="E32" i="5"/>
  <c r="E33" i="5" s="1"/>
  <c r="F32" i="5"/>
  <c r="F33" i="5" s="1"/>
  <c r="G32" i="5"/>
  <c r="G33" i="5" s="1"/>
  <c r="H32" i="5"/>
  <c r="H33" i="5" s="1"/>
  <c r="I32" i="5"/>
  <c r="I33" i="5" s="1"/>
  <c r="D28" i="5"/>
  <c r="D29" i="5" s="1"/>
  <c r="E28" i="5"/>
  <c r="E29" i="5" s="1"/>
  <c r="F28" i="5"/>
  <c r="F29" i="5" s="1"/>
  <c r="G28" i="5"/>
  <c r="G29" i="5" s="1"/>
  <c r="H28" i="5"/>
  <c r="H29" i="5" s="1"/>
  <c r="I28" i="5"/>
  <c r="I29" i="5" s="1"/>
  <c r="D24" i="5"/>
  <c r="D25" i="5" s="1"/>
  <c r="E24" i="5"/>
  <c r="E25" i="5" s="1"/>
  <c r="F24" i="5"/>
  <c r="F25" i="5" s="1"/>
  <c r="G24" i="5"/>
  <c r="G25" i="5" s="1"/>
  <c r="H24" i="5"/>
  <c r="H25" i="5" s="1"/>
  <c r="I24" i="5"/>
  <c r="I25" i="5" s="1"/>
  <c r="D20" i="5"/>
  <c r="D21" i="5" s="1"/>
  <c r="E20" i="5"/>
  <c r="E21" i="5" s="1"/>
  <c r="F20" i="5"/>
  <c r="F21" i="5" s="1"/>
  <c r="G20" i="5"/>
  <c r="G21" i="5" s="1"/>
  <c r="H20" i="5"/>
  <c r="H21" i="5" s="1"/>
  <c r="I20" i="5"/>
  <c r="I21" i="5" s="1"/>
  <c r="D16" i="5"/>
  <c r="D17" i="5" s="1"/>
  <c r="E16" i="5"/>
  <c r="E17" i="5" s="1"/>
  <c r="F16" i="5"/>
  <c r="F17" i="5" s="1"/>
  <c r="G16" i="5"/>
  <c r="G17" i="5" s="1"/>
  <c r="H16" i="5"/>
  <c r="H17" i="5" s="1"/>
  <c r="I16" i="5"/>
  <c r="I17" i="5" s="1"/>
  <c r="C36" i="5"/>
  <c r="C37" i="5" s="1"/>
  <c r="C32" i="5"/>
  <c r="C33" i="5" s="1"/>
  <c r="C28" i="5"/>
  <c r="C29" i="5" s="1"/>
  <c r="C24" i="5"/>
  <c r="C25" i="5" s="1"/>
  <c r="C20" i="5"/>
  <c r="C21" i="5" s="1"/>
  <c r="C16" i="5"/>
  <c r="C17" i="5" s="1"/>
  <c r="D12" i="5"/>
  <c r="D13" i="5" s="1"/>
  <c r="E12" i="5"/>
  <c r="E13" i="5" s="1"/>
  <c r="F12" i="5"/>
  <c r="F13" i="5" s="1"/>
  <c r="G12" i="5"/>
  <c r="G13" i="5" s="1"/>
  <c r="H12" i="5"/>
  <c r="H13" i="5" s="1"/>
  <c r="I12" i="5"/>
  <c r="I13" i="5" s="1"/>
  <c r="C12" i="5"/>
  <c r="C13" i="5" s="1"/>
  <c r="E95" i="5" l="1"/>
  <c r="F56" i="2" s="1"/>
  <c r="D95" i="5"/>
  <c r="E56" i="2" s="1"/>
  <c r="G95" i="5"/>
  <c r="H56" i="2" s="1"/>
  <c r="F95" i="5"/>
  <c r="G56" i="2" s="1"/>
  <c r="C95" i="5"/>
  <c r="D56" i="2" s="1"/>
  <c r="F91" i="5"/>
  <c r="G54" i="2" s="1"/>
  <c r="C91" i="5"/>
  <c r="D54" i="2" s="1"/>
  <c r="D91" i="5"/>
  <c r="E54" i="2" s="1"/>
  <c r="D83" i="5"/>
  <c r="E50" i="2" s="1"/>
  <c r="C83" i="5"/>
  <c r="D50" i="2" s="1"/>
  <c r="F83" i="5"/>
  <c r="G50" i="2" s="1"/>
  <c r="C79" i="5"/>
  <c r="D48" i="2" s="1"/>
  <c r="D79" i="5"/>
  <c r="E48" i="2" s="1"/>
  <c r="E79" i="5"/>
  <c r="F48" i="2" s="1"/>
  <c r="F79" i="5"/>
  <c r="G48" i="2" s="1"/>
  <c r="G91" i="5"/>
  <c r="H54" i="2" s="1"/>
  <c r="G83" i="5"/>
  <c r="H50" i="2" s="1"/>
  <c r="G79" i="5"/>
  <c r="H48" i="2" s="1"/>
  <c r="E91" i="5"/>
  <c r="F54" i="2" s="1"/>
  <c r="E83" i="5"/>
  <c r="F50" i="2" s="1"/>
  <c r="G47" i="5"/>
  <c r="H32" i="2" s="1"/>
  <c r="F47" i="5"/>
  <c r="G32" i="2" s="1"/>
  <c r="D47" i="5"/>
  <c r="E32" i="2" s="1"/>
  <c r="E47" i="5"/>
  <c r="F32" i="2" s="1"/>
  <c r="I100" i="5"/>
  <c r="H100" i="5"/>
  <c r="I63" i="5"/>
  <c r="J40" i="2" s="1"/>
  <c r="E51" i="5"/>
  <c r="F34" i="2" s="1"/>
  <c r="C71" i="5"/>
  <c r="D44" i="2" s="1"/>
  <c r="H75" i="5"/>
  <c r="I46" i="2" s="1"/>
  <c r="H91" i="5"/>
  <c r="I54" i="2" s="1"/>
  <c r="H87" i="5"/>
  <c r="I52" i="2" s="1"/>
  <c r="C43" i="5"/>
  <c r="D30" i="2" s="1"/>
  <c r="C47" i="5"/>
  <c r="D32" i="2" s="1"/>
  <c r="I71" i="5"/>
  <c r="J44" i="2" s="1"/>
  <c r="G67" i="5"/>
  <c r="H42" i="2" s="1"/>
  <c r="D55" i="5"/>
  <c r="E36" i="2" s="1"/>
  <c r="F55" i="5"/>
  <c r="G36" i="2" s="1"/>
  <c r="F51" i="5"/>
  <c r="G34" i="2" s="1"/>
  <c r="I95" i="5"/>
  <c r="J56" i="2" s="1"/>
  <c r="F75" i="5"/>
  <c r="G46" i="2" s="1"/>
  <c r="I91" i="5"/>
  <c r="J54" i="2" s="1"/>
  <c r="D59" i="5"/>
  <c r="E38" i="2" s="1"/>
  <c r="G43" i="5"/>
  <c r="H30" i="2" s="1"/>
  <c r="F71" i="5"/>
  <c r="G44" i="2" s="1"/>
  <c r="I75" i="5"/>
  <c r="J46" i="2" s="1"/>
  <c r="H83" i="5"/>
  <c r="I50" i="2" s="1"/>
  <c r="C67" i="5"/>
  <c r="D42" i="2" s="1"/>
  <c r="I79" i="5"/>
  <c r="J48" i="2" s="1"/>
  <c r="E71" i="5"/>
  <c r="F44" i="2" s="1"/>
  <c r="I83" i="5"/>
  <c r="J50" i="2" s="1"/>
  <c r="D67" i="5"/>
  <c r="E42" i="2" s="1"/>
  <c r="H43" i="5"/>
  <c r="I30" i="2" s="1"/>
  <c r="H79" i="5"/>
  <c r="I48" i="2" s="1"/>
  <c r="G71" i="5"/>
  <c r="H44" i="2" s="1"/>
  <c r="C75" i="5"/>
  <c r="D46" i="2" s="1"/>
  <c r="G51" i="5"/>
  <c r="H34" i="2" s="1"/>
  <c r="H95" i="5"/>
  <c r="I56" i="2" s="1"/>
  <c r="I87" i="5"/>
  <c r="J52" i="2" s="1"/>
  <c r="E43" i="5"/>
  <c r="F30" i="2" s="1"/>
  <c r="G75" i="5"/>
  <c r="H46" i="2" s="1"/>
  <c r="I67" i="5"/>
  <c r="J42" i="2" s="1"/>
  <c r="I43" i="5"/>
  <c r="J30" i="2" s="1"/>
  <c r="C51" i="5"/>
  <c r="D34" i="2" s="1"/>
  <c r="H71" i="5"/>
  <c r="I44" i="2" s="1"/>
  <c r="D75" i="5"/>
  <c r="E46" i="2" s="1"/>
  <c r="F67" i="5"/>
  <c r="G42" i="2" s="1"/>
  <c r="C55" i="5"/>
  <c r="D36" i="2" s="1"/>
  <c r="H67" i="5"/>
  <c r="I42" i="2" s="1"/>
  <c r="H63" i="5"/>
  <c r="I40" i="2" s="1"/>
  <c r="G55" i="5"/>
  <c r="H36" i="2" s="1"/>
  <c r="E67" i="5"/>
  <c r="F42" i="2" s="1"/>
  <c r="F43" i="5"/>
  <c r="G30" i="2" s="1"/>
  <c r="E55" i="5"/>
  <c r="F36" i="2" s="1"/>
  <c r="D71" i="5"/>
  <c r="E44" i="2" s="1"/>
  <c r="E75" i="5"/>
  <c r="F46" i="2" s="1"/>
  <c r="D43" i="5"/>
  <c r="E30" i="2" s="1"/>
  <c r="D51" i="5"/>
  <c r="E34" i="2" s="1"/>
  <c r="J38" i="2"/>
  <c r="J36" i="2"/>
  <c r="J34" i="2"/>
  <c r="J32" i="2"/>
  <c r="I38" i="2"/>
  <c r="I36" i="2"/>
  <c r="I34" i="2"/>
  <c r="I32" i="2"/>
  <c r="H6" i="5"/>
  <c r="I8" i="5"/>
  <c r="G100" i="5"/>
  <c r="E14" i="5"/>
  <c r="E15" i="5" s="1"/>
  <c r="H18" i="5"/>
  <c r="H19" i="5" s="1"/>
  <c r="G58" i="2"/>
  <c r="H58" i="2"/>
  <c r="F58" i="2"/>
  <c r="E58" i="2"/>
  <c r="G38" i="5"/>
  <c r="D38" i="5"/>
  <c r="E38" i="5"/>
  <c r="F38" i="5"/>
  <c r="G34" i="5"/>
  <c r="F34" i="5"/>
  <c r="E34" i="5"/>
  <c r="D34" i="5"/>
  <c r="G26" i="5"/>
  <c r="G27" i="5" s="1"/>
  <c r="F22" i="5"/>
  <c r="F23" i="5" s="1"/>
  <c r="D22" i="5"/>
  <c r="D23" i="5" s="1"/>
  <c r="G22" i="5"/>
  <c r="G23" i="5" s="1"/>
  <c r="G18" i="5"/>
  <c r="G19" i="5" s="1"/>
  <c r="H18" i="2" s="1"/>
  <c r="D18" i="5"/>
  <c r="D19" i="5" s="1"/>
  <c r="F18" i="5"/>
  <c r="E18" i="5"/>
  <c r="E19" i="5" s="1"/>
  <c r="I38" i="5"/>
  <c r="I34" i="5"/>
  <c r="I26" i="5"/>
  <c r="I27" i="5" s="1"/>
  <c r="I22" i="5"/>
  <c r="I18" i="5"/>
  <c r="H38" i="5"/>
  <c r="H34" i="5"/>
  <c r="H26" i="5"/>
  <c r="H27" i="5" s="1"/>
  <c r="H22" i="5"/>
  <c r="C22" i="5"/>
  <c r="C23" i="5" s="1"/>
  <c r="C26" i="5"/>
  <c r="C27" i="5" s="1"/>
  <c r="C38" i="5"/>
  <c r="C34" i="5"/>
  <c r="I30" i="5" l="1"/>
  <c r="H30" i="5"/>
  <c r="C100" i="5"/>
  <c r="E100" i="5"/>
  <c r="F100" i="5"/>
  <c r="D100" i="5"/>
  <c r="G30" i="5"/>
  <c r="G31" i="5" s="1"/>
  <c r="E30" i="5"/>
  <c r="E31" i="5" s="1"/>
  <c r="C30" i="5"/>
  <c r="C31" i="5" s="1"/>
  <c r="F30" i="5"/>
  <c r="F31" i="5" s="1"/>
  <c r="D30" i="5"/>
  <c r="D31" i="5" s="1"/>
  <c r="F26" i="5"/>
  <c r="F27" i="5" s="1"/>
  <c r="G22" i="2" s="1"/>
  <c r="C18" i="5"/>
  <c r="C19" i="5" s="1"/>
  <c r="D18" i="2" s="1"/>
  <c r="D26" i="5"/>
  <c r="D27" i="5" s="1"/>
  <c r="E22" i="2" s="1"/>
  <c r="E26" i="5"/>
  <c r="E27" i="5" s="1"/>
  <c r="F22" i="2" s="1"/>
  <c r="C35" i="5"/>
  <c r="D26" i="2" s="1"/>
  <c r="C39" i="5"/>
  <c r="D28" i="2" s="1"/>
  <c r="H35" i="5"/>
  <c r="I26" i="2" s="1"/>
  <c r="H39" i="5"/>
  <c r="I28" i="2" s="1"/>
  <c r="I35" i="5"/>
  <c r="J26" i="2" s="1"/>
  <c r="I39" i="5"/>
  <c r="J28" i="2" s="1"/>
  <c r="F19" i="5"/>
  <c r="G18" i="2" s="1"/>
  <c r="E35" i="5"/>
  <c r="F26" i="2" s="1"/>
  <c r="G35" i="5"/>
  <c r="H26" i="2" s="1"/>
  <c r="F35" i="5"/>
  <c r="G26" i="2" s="1"/>
  <c r="D35" i="5"/>
  <c r="E26" i="2" s="1"/>
  <c r="F39" i="5"/>
  <c r="G28" i="2" s="1"/>
  <c r="E39" i="5"/>
  <c r="F28" i="2" s="1"/>
  <c r="D39" i="5"/>
  <c r="E28" i="2" s="1"/>
  <c r="G39" i="5"/>
  <c r="H28" i="2" s="1"/>
  <c r="I19" i="5"/>
  <c r="J18" i="2" s="1"/>
  <c r="D58" i="2"/>
  <c r="I22" i="2"/>
  <c r="H23" i="5"/>
  <c r="I20" i="2" s="1"/>
  <c r="J22" i="2"/>
  <c r="I23" i="5"/>
  <c r="J20" i="2" s="1"/>
  <c r="H22" i="2"/>
  <c r="D22" i="2"/>
  <c r="E20" i="2"/>
  <c r="H20" i="2"/>
  <c r="D20" i="2"/>
  <c r="G20" i="2"/>
  <c r="E18" i="2"/>
  <c r="F18" i="2"/>
  <c r="F16" i="2"/>
  <c r="D14" i="5"/>
  <c r="D15" i="5" s="1"/>
  <c r="G14" i="5"/>
  <c r="G15" i="5" s="1"/>
  <c r="F14" i="5"/>
  <c r="F15" i="5" s="1"/>
  <c r="E22" i="5"/>
  <c r="E23" i="5" s="1"/>
  <c r="I14" i="5"/>
  <c r="I15" i="5" s="1"/>
  <c r="H14" i="5"/>
  <c r="H15" i="5" s="1"/>
  <c r="I31" i="5" l="1"/>
  <c r="I101" i="5" s="1"/>
  <c r="H31" i="5"/>
  <c r="H101" i="5" s="1"/>
  <c r="G101" i="5"/>
  <c r="G24" i="2"/>
  <c r="F24" i="2"/>
  <c r="E24" i="2"/>
  <c r="D24" i="2"/>
  <c r="H24" i="2"/>
  <c r="H102" i="5"/>
  <c r="D101" i="5"/>
  <c r="G16" i="2"/>
  <c r="H16" i="2"/>
  <c r="F20" i="2"/>
  <c r="J16" i="2"/>
  <c r="I18" i="2"/>
  <c r="I16" i="2"/>
  <c r="I24" i="2" l="1"/>
  <c r="J24" i="2"/>
  <c r="E101" i="5"/>
  <c r="F101" i="5"/>
  <c r="E16" i="2"/>
  <c r="I59" i="2"/>
  <c r="C14" i="5"/>
  <c r="C15" i="5" l="1"/>
  <c r="C101" i="5" s="1"/>
  <c r="D16" i="2" l="1"/>
  <c r="H103" i="5" l="1"/>
  <c r="H105" i="5" s="1"/>
  <c r="H104" i="5" l="1"/>
  <c r="I60" i="2"/>
  <c r="I61" i="2" l="1"/>
  <c r="I62" i="2" s="1"/>
</calcChain>
</file>

<file path=xl/sharedStrings.xml><?xml version="1.0" encoding="utf-8"?>
<sst xmlns="http://schemas.openxmlformats.org/spreadsheetml/2006/main" count="149" uniqueCount="89">
  <si>
    <t xml:space="preserve">SERVICE </t>
  </si>
  <si>
    <t>MON</t>
  </si>
  <si>
    <t>TUE</t>
  </si>
  <si>
    <t>WED</t>
  </si>
  <si>
    <t>THU</t>
  </si>
  <si>
    <t>FRI</t>
  </si>
  <si>
    <t>SAT</t>
  </si>
  <si>
    <t>SUN</t>
  </si>
  <si>
    <t>Personal Care Assistance</t>
  </si>
  <si>
    <t>Nursing EN (only weekdays)</t>
  </si>
  <si>
    <t>Nursing RN (only weekdays)</t>
  </si>
  <si>
    <t xml:space="preserve">Gardening &amp; maintenance </t>
  </si>
  <si>
    <t>NDIS (04_104_0125_6_1)</t>
  </si>
  <si>
    <t xml:space="preserve">NDIS </t>
  </si>
  <si>
    <t>NDIS (01_011_0107_1_1)</t>
  </si>
  <si>
    <t>NDIS (01_600_0114_1_1)</t>
  </si>
  <si>
    <t>NDIS (01_606_0114_1_1)</t>
  </si>
  <si>
    <t>NDIS (01_019_0120_1_1)</t>
  </si>
  <si>
    <t>NDIS (01_020_0120_1_1)</t>
  </si>
  <si>
    <t>Social Support</t>
  </si>
  <si>
    <t>Domestic Assistance</t>
  </si>
  <si>
    <t>Personal Care</t>
  </si>
  <si>
    <t>Nursing EN</t>
  </si>
  <si>
    <t>Nursing RN</t>
  </si>
  <si>
    <t>FULL NAME</t>
  </si>
  <si>
    <t>HCP LEVEL</t>
  </si>
  <si>
    <t>ITF</t>
  </si>
  <si>
    <t>AQC</t>
  </si>
  <si>
    <t>MANAGEMENT FEE</t>
  </si>
  <si>
    <t>CASE MANAGER</t>
  </si>
  <si>
    <t>ADMINISTRATION FEE</t>
  </si>
  <si>
    <t>SERVICE &amp; BUDGET PLANNER</t>
  </si>
  <si>
    <t xml:space="preserve"> AGED CARE SERVICES</t>
  </si>
  <si>
    <t>AGREED TRAVEL FEE</t>
  </si>
  <si>
    <t>TOTAL WEEKLY HOURS</t>
  </si>
  <si>
    <t>TOTAL WEEKLY PRICE</t>
  </si>
  <si>
    <t>OTHER SUPPLEMENT</t>
  </si>
  <si>
    <t>LEVEL</t>
  </si>
  <si>
    <t>DAILY SUBSIDY</t>
  </si>
  <si>
    <t>DC SUPP</t>
  </si>
  <si>
    <t>Allied Health Professionals</t>
  </si>
  <si>
    <t>30 mins Service</t>
  </si>
  <si>
    <t>WEEKDAY</t>
  </si>
  <si>
    <t>SATURDAY</t>
  </si>
  <si>
    <t>SUNDAY</t>
  </si>
  <si>
    <t>PUBLIC HOLIDAY</t>
  </si>
  <si>
    <t>Dementia 1</t>
  </si>
  <si>
    <t>Dementia 2</t>
  </si>
  <si>
    <t>Dementia 3</t>
  </si>
  <si>
    <t>Dementia 4</t>
  </si>
  <si>
    <t>CASE MANAER EMAIL</t>
  </si>
  <si>
    <t>Sub Daily Hours</t>
  </si>
  <si>
    <t>Sub Daily Price</t>
  </si>
  <si>
    <t>PRICE_CODE</t>
  </si>
  <si>
    <t>DA</t>
  </si>
  <si>
    <t>SS</t>
  </si>
  <si>
    <t>G/M</t>
  </si>
  <si>
    <t>PC</t>
  </si>
  <si>
    <t>30S</t>
  </si>
  <si>
    <t>AHP</t>
  </si>
  <si>
    <t>Gardening / Maintenance</t>
  </si>
  <si>
    <t>NA</t>
  </si>
  <si>
    <t>Enteral-Bolus 4</t>
  </si>
  <si>
    <t>0600 - 1800</t>
  </si>
  <si>
    <t>2001 - 0559</t>
  </si>
  <si>
    <t>0100 - 2359</t>
  </si>
  <si>
    <t>Nursing EN 30 Min</t>
  </si>
  <si>
    <t>Nursing RN 30 Min</t>
  </si>
  <si>
    <t>REVIEWED BY : M. Lynn</t>
  </si>
  <si>
    <r>
      <rPr>
        <sz val="8"/>
        <color theme="1"/>
        <rFont val="Calibri"/>
        <family val="2"/>
        <scheme val="minor"/>
      </rPr>
      <t>C : \ AQC \ LIBRARY \ FORMS \ CONSUMERS \ AGED CARE \</t>
    </r>
    <r>
      <rPr>
        <sz val="11"/>
        <color theme="1"/>
        <rFont val="Calibri"/>
        <family val="2"/>
        <scheme val="minor"/>
      </rPr>
      <t xml:space="preserve"> </t>
    </r>
  </si>
  <si>
    <t>EN30</t>
  </si>
  <si>
    <t>RN30</t>
  </si>
  <si>
    <t>EN</t>
  </si>
  <si>
    <t>RN</t>
  </si>
  <si>
    <t>DAILY CARE MANAGEMENT FEE</t>
  </si>
  <si>
    <t>CARE MANAGEMENT FEE</t>
  </si>
  <si>
    <t>TOTAL MONTHLY EXPENSES</t>
  </si>
  <si>
    <t>TOTAL MONTHLY UNSPENT FUNDS</t>
  </si>
  <si>
    <t>ESTIMATED MONTHLY SUBSIDY</t>
  </si>
  <si>
    <t>CARE MANAGEMENT DAILY FEE</t>
  </si>
  <si>
    <t>CARE MANAGEMENT MONTHLY FEE</t>
  </si>
  <si>
    <t>MANAGEMENT MONTHLY FEE</t>
  </si>
  <si>
    <t>TOTAL MONTHLY SERVICE PRICE</t>
  </si>
  <si>
    <t>TOTAL MONTHLY HOURS</t>
  </si>
  <si>
    <t>MEMO - ; Please note the above calculations are shown as Monthly.This calculation does not include any third party expenses that AQC pay on your behalf.</t>
  </si>
  <si>
    <t>AQCF001                      REVIEWED ON : December 2022</t>
  </si>
  <si>
    <t>1st to 31st January 2023</t>
  </si>
  <si>
    <t>DAILY INCOME TESTED FEE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</si>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</sst>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;\-&quot;$&quot;#,##0.00"/>
    <numFmt numFmtId="44" formatCode="_-&quot;$&quot;* #,##0.00_-;\-&quot;$&quot;* #,##0.00_-;_-&quot;$&quot;* &quot;-&quot;??_-;_-@_-"/>
    <numFmt numFmtId="164" formatCode="[$$-C09]#,##0.00"/>
    <numFmt numFmtId="165" formatCode="0.00000000000000"/>
    <numFmt numFmtId="166" formatCode="_-[$$-C09]* #,##0.00_-;\-[$$-C09]* #,##0.00_-;_-[$$-C09]* &quot;-&quot;??_-;_-@_-"/>
    <numFmt numFmtId="167" formatCode="[h]:mm"/>
    <numFmt numFmtId="168" formatCode="&quot;$&quot;#,##0.00"/>
    <numFmt numFmtId="169" formatCode="[$$-C09]#,##0.00;\-[$$-C09]#,##0.00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57">
    <xf numFmtId="0" fontId="0" fillId="0" borderId="0" xfId="0"/>
    <xf numFmtId="0" fontId="4" fillId="0" borderId="1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44" fontId="0" fillId="0" borderId="4" xfId="1" applyFont="1" applyBorder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/>
    <xf numFmtId="44" fontId="0" fillId="2" borderId="4" xfId="1" applyFont="1" applyFill="1" applyBorder="1"/>
    <xf numFmtId="44" fontId="0" fillId="0" borderId="0" xfId="1" applyFont="1"/>
    <xf numFmtId="0" fontId="0" fillId="2" borderId="0" xfId="0" applyFill="1"/>
    <xf numFmtId="0" fontId="0" fillId="0" borderId="0" xfId="1" applyNumberFormat="1" applyFont="1" applyAlignment="1">
      <alignment horizontal="center" vertical="center"/>
    </xf>
    <xf numFmtId="0" fontId="0" fillId="2" borderId="4" xfId="0" applyFill="1" applyBorder="1"/>
    <xf numFmtId="0" fontId="0" fillId="4" borderId="4" xfId="0" applyFill="1" applyBorder="1" applyAlignment="1">
      <alignment horizontal="center" vertical="center"/>
    </xf>
    <xf numFmtId="44" fontId="0" fillId="0" borderId="4" xfId="1" applyFont="1" applyFill="1" applyBorder="1" applyAlignment="1">
      <alignment horizontal="center" vertical="center"/>
    </xf>
    <xf numFmtId="9" fontId="0" fillId="0" borderId="4" xfId="0" applyNumberFormat="1" applyBorder="1" applyAlignment="1">
      <alignment horizontal="center" vertical="center"/>
    </xf>
    <xf numFmtId="0" fontId="1" fillId="0" borderId="0" xfId="0" applyFont="1"/>
    <xf numFmtId="166" fontId="0" fillId="0" borderId="0" xfId="0" applyNumberFormat="1"/>
    <xf numFmtId="166" fontId="0" fillId="6" borderId="4" xfId="0" applyNumberFormat="1" applyFill="1" applyBorder="1" applyAlignment="1">
      <alignment horizontal="center"/>
    </xf>
    <xf numFmtId="164" fontId="0" fillId="6" borderId="4" xfId="1" applyNumberFormat="1" applyFont="1" applyFill="1" applyBorder="1" applyAlignment="1">
      <alignment horizontal="center"/>
    </xf>
    <xf numFmtId="44" fontId="0" fillId="6" borderId="4" xfId="1" applyFont="1" applyFill="1" applyBorder="1" applyAlignment="1">
      <alignment horizontal="center"/>
    </xf>
    <xf numFmtId="20" fontId="0" fillId="5" borderId="4" xfId="0" applyNumberFormat="1" applyFill="1" applyBorder="1" applyAlignment="1">
      <alignment horizontal="center" vertical="center"/>
    </xf>
    <xf numFmtId="165" fontId="0" fillId="3" borderId="4" xfId="0" applyNumberForma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7" fontId="0" fillId="0" borderId="4" xfId="1" applyNumberFormat="1" applyFont="1" applyBorder="1"/>
    <xf numFmtId="167" fontId="7" fillId="0" borderId="5" xfId="0" applyNumberFormat="1" applyFont="1" applyBorder="1"/>
    <xf numFmtId="0" fontId="7" fillId="0" borderId="4" xfId="0" applyFont="1" applyBorder="1"/>
    <xf numFmtId="0" fontId="3" fillId="0" borderId="4" xfId="0" applyFont="1" applyBorder="1" applyAlignment="1" applyProtection="1">
      <alignment horizontal="center" vertical="center"/>
      <protection locked="0"/>
    </xf>
    <xf numFmtId="166" fontId="0" fillId="8" borderId="4" xfId="0" applyNumberFormat="1" applyFill="1" applyBorder="1" applyAlignment="1">
      <alignment horizontal="center" vertical="center"/>
    </xf>
    <xf numFmtId="44" fontId="0" fillId="8" borderId="4" xfId="1" applyFont="1" applyFill="1" applyBorder="1" applyProtection="1"/>
    <xf numFmtId="0" fontId="0" fillId="0" borderId="4" xfId="0" applyBorder="1" applyAlignment="1" applyProtection="1">
      <alignment horizontal="center"/>
      <protection locked="0"/>
    </xf>
    <xf numFmtId="0" fontId="3" fillId="9" borderId="4" xfId="0" applyFont="1" applyFill="1" applyBorder="1" applyAlignment="1" applyProtection="1">
      <alignment horizontal="center" vertical="center"/>
      <protection locked="0"/>
    </xf>
    <xf numFmtId="0" fontId="0" fillId="9" borderId="4" xfId="0" applyFill="1" applyBorder="1" applyAlignment="1" applyProtection="1">
      <alignment horizontal="center" vertical="center"/>
      <protection locked="0"/>
    </xf>
    <xf numFmtId="44" fontId="0" fillId="9" borderId="4" xfId="1" applyFont="1" applyFill="1" applyBorder="1" applyAlignment="1" applyProtection="1">
      <alignment horizontal="center" vertical="center"/>
    </xf>
    <xf numFmtId="0" fontId="0" fillId="9" borderId="4" xfId="0" applyFill="1" applyBorder="1" applyProtection="1">
      <protection locked="0"/>
    </xf>
    <xf numFmtId="9" fontId="0" fillId="9" borderId="4" xfId="0" applyNumberFormat="1" applyFill="1" applyBorder="1" applyAlignment="1" applyProtection="1">
      <alignment horizontal="center" vertical="center"/>
      <protection locked="0"/>
    </xf>
    <xf numFmtId="0" fontId="0" fillId="10" borderId="4" xfId="0" applyFill="1" applyBorder="1" applyAlignment="1" applyProtection="1">
      <alignment horizontal="center"/>
      <protection locked="0"/>
    </xf>
    <xf numFmtId="44" fontId="0" fillId="10" borderId="4" xfId="1" applyFont="1" applyFill="1" applyBorder="1" applyProtection="1"/>
    <xf numFmtId="0" fontId="0" fillId="13" borderId="0" xfId="0" applyFill="1"/>
    <xf numFmtId="0" fontId="3" fillId="13" borderId="0" xfId="0" applyFont="1" applyFill="1" applyAlignment="1">
      <alignment horizontal="center" vertical="center"/>
    </xf>
    <xf numFmtId="0" fontId="8" fillId="13" borderId="0" xfId="0" applyFont="1" applyFill="1"/>
    <xf numFmtId="0" fontId="0" fillId="13" borderId="0" xfId="0" applyFill="1" applyAlignment="1">
      <alignment horizontal="center" vertical="center"/>
    </xf>
    <xf numFmtId="0" fontId="0" fillId="0" borderId="13" xfId="0" applyBorder="1"/>
    <xf numFmtId="0" fontId="0" fillId="0" borderId="14" xfId="0" applyBorder="1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Alignment="1" applyProtection="1">
      <alignment horizontal="center" vertical="center"/>
      <protection locked="0"/>
    </xf>
    <xf numFmtId="0" fontId="0" fillId="12" borderId="0" xfId="0" applyFill="1"/>
    <xf numFmtId="0" fontId="0" fillId="0" borderId="17" xfId="0" applyBorder="1"/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3" fillId="0" borderId="16" xfId="0" applyFont="1" applyBorder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8" fillId="0" borderId="16" xfId="0" applyFont="1" applyBorder="1"/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8" fillId="12" borderId="0" xfId="0" applyFont="1" applyFill="1"/>
    <xf numFmtId="0" fontId="8" fillId="0" borderId="17" xfId="0" applyFont="1" applyBorder="1"/>
    <xf numFmtId="0" fontId="0" fillId="0" borderId="18" xfId="0" applyBorder="1"/>
    <xf numFmtId="0" fontId="0" fillId="0" borderId="19" xfId="0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7" fillId="0" borderId="0" xfId="0" applyFont="1" applyAlignment="1" applyProtection="1">
      <alignment horizontal="center" vertical="center"/>
      <protection locked="0"/>
    </xf>
    <xf numFmtId="166" fontId="7" fillId="0" borderId="0" xfId="0" applyNumberFormat="1" applyFont="1" applyAlignment="1">
      <alignment vertical="center"/>
    </xf>
    <xf numFmtId="168" fontId="7" fillId="0" borderId="4" xfId="0" applyNumberFormat="1" applyFont="1" applyBorder="1" applyAlignment="1">
      <alignment vertical="center"/>
    </xf>
    <xf numFmtId="168" fontId="7" fillId="0" borderId="4" xfId="0" applyNumberFormat="1" applyFont="1" applyBorder="1"/>
    <xf numFmtId="44" fontId="0" fillId="9" borderId="4" xfId="1" applyFont="1" applyFill="1" applyBorder="1" applyAlignment="1" applyProtection="1">
      <alignment horizontal="center" vertical="center"/>
      <protection locked="0"/>
    </xf>
    <xf numFmtId="20" fontId="0" fillId="0" borderId="4" xfId="0" applyNumberFormat="1" applyBorder="1" applyAlignment="1" applyProtection="1">
      <alignment horizontal="center"/>
      <protection locked="0"/>
    </xf>
    <xf numFmtId="7" fontId="0" fillId="9" borderId="4" xfId="0" applyNumberFormat="1" applyFill="1" applyBorder="1" applyAlignment="1">
      <alignment horizontal="center" vertical="center"/>
    </xf>
    <xf numFmtId="44" fontId="0" fillId="0" borderId="0" xfId="1" applyFont="1" applyFill="1"/>
    <xf numFmtId="0" fontId="0" fillId="14" borderId="0" xfId="0" applyFill="1"/>
    <xf numFmtId="0" fontId="3" fillId="9" borderId="7" xfId="0" applyFont="1" applyFill="1" applyBorder="1" applyAlignment="1" applyProtection="1">
      <alignment horizontal="center" vertical="center"/>
      <protection locked="0"/>
    </xf>
    <xf numFmtId="164" fontId="0" fillId="0" borderId="4" xfId="1" applyNumberFormat="1" applyFont="1" applyBorder="1"/>
    <xf numFmtId="44" fontId="7" fillId="0" borderId="4" xfId="1" applyFont="1" applyBorder="1" applyAlignment="1">
      <alignment vertical="center"/>
    </xf>
    <xf numFmtId="0" fontId="0" fillId="9" borderId="5" xfId="0" applyFill="1" applyBorder="1" applyAlignment="1" applyProtection="1">
      <alignment horizontal="center" vertical="center"/>
      <protection locked="0"/>
    </xf>
    <xf numFmtId="44" fontId="0" fillId="9" borderId="5" xfId="1" applyFont="1" applyFill="1" applyBorder="1" applyAlignment="1" applyProtection="1">
      <alignment horizontal="center" vertical="center"/>
    </xf>
    <xf numFmtId="0" fontId="0" fillId="9" borderId="26" xfId="0" applyFill="1" applyBorder="1" applyProtection="1">
      <protection locked="0"/>
    </xf>
    <xf numFmtId="0" fontId="0" fillId="9" borderId="7" xfId="0" applyFill="1" applyBorder="1" applyProtection="1">
      <protection locked="0"/>
    </xf>
    <xf numFmtId="0" fontId="0" fillId="9" borderId="8" xfId="0" applyFill="1" applyBorder="1" applyProtection="1">
      <protection locked="0"/>
    </xf>
    <xf numFmtId="0" fontId="4" fillId="0" borderId="6" xfId="0" applyFont="1" applyBorder="1" applyAlignment="1">
      <alignment vertical="center" wrapText="1"/>
    </xf>
    <xf numFmtId="0" fontId="4" fillId="0" borderId="5" xfId="0" applyFont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9" fontId="0" fillId="0" borderId="7" xfId="0" applyNumberForma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0" fillId="9" borderId="4" xfId="0" applyFill="1" applyBorder="1" applyAlignment="1" applyProtection="1">
      <alignment horizontal="center" vertical="center"/>
      <protection locked="0"/>
    </xf>
    <xf numFmtId="44" fontId="0" fillId="9" borderId="4" xfId="1" applyFont="1" applyFill="1" applyBorder="1" applyAlignment="1" applyProtection="1">
      <alignment horizontal="center" vertical="center"/>
    </xf>
    <xf numFmtId="44" fontId="0" fillId="11" borderId="9" xfId="1" applyFont="1" applyFill="1" applyBorder="1" applyAlignment="1" applyProtection="1">
      <alignment horizontal="center"/>
      <protection locked="0"/>
    </xf>
    <xf numFmtId="44" fontId="0" fillId="11" borderId="10" xfId="1" applyFont="1" applyFill="1" applyBorder="1" applyAlignment="1" applyProtection="1">
      <alignment horizontal="center"/>
      <protection locked="0"/>
    </xf>
    <xf numFmtId="44" fontId="0" fillId="11" borderId="11" xfId="1" applyFont="1" applyFill="1" applyBorder="1" applyAlignment="1" applyProtection="1">
      <alignment horizontal="center"/>
      <protection locked="0"/>
    </xf>
    <xf numFmtId="44" fontId="0" fillId="11" borderId="12" xfId="1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3" fillId="9" borderId="7" xfId="0" applyFont="1" applyFill="1" applyBorder="1" applyAlignment="1" applyProtection="1">
      <alignment horizontal="center" vertical="center"/>
      <protection locked="0"/>
    </xf>
    <xf numFmtId="0" fontId="3" fillId="9" borderId="8" xfId="0" applyFont="1" applyFill="1" applyBorder="1" applyAlignment="1" applyProtection="1">
      <alignment horizontal="center" vertical="center"/>
      <protection locked="0"/>
    </xf>
    <xf numFmtId="44" fontId="0" fillId="9" borderId="7" xfId="1" applyFont="1" applyFill="1" applyBorder="1" applyAlignment="1" applyProtection="1">
      <alignment horizontal="center" vertical="center"/>
    </xf>
    <xf numFmtId="44" fontId="0" fillId="9" borderId="8" xfId="1" applyFont="1" applyFill="1" applyBorder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  <protection locked="0"/>
    </xf>
    <xf numFmtId="0" fontId="0" fillId="9" borderId="7" xfId="0" applyFill="1" applyBorder="1" applyAlignment="1" applyProtection="1">
      <alignment horizontal="center"/>
      <protection locked="0"/>
    </xf>
    <xf numFmtId="0" fontId="0" fillId="9" borderId="8" xfId="0" applyFill="1" applyBorder="1" applyAlignment="1" applyProtection="1">
      <alignment horizontal="center"/>
      <protection locked="0"/>
    </xf>
    <xf numFmtId="0" fontId="3" fillId="9" borderId="26" xfId="0" applyFont="1" applyFill="1" applyBorder="1" applyAlignment="1" applyProtection="1">
      <alignment horizontal="center" vertical="center"/>
      <protection locked="0"/>
    </xf>
    <xf numFmtId="0" fontId="3" fillId="9" borderId="4" xfId="0" applyFont="1" applyFill="1" applyBorder="1" applyAlignment="1" applyProtection="1">
      <alignment horizontal="center" vertical="center"/>
      <protection locked="0"/>
    </xf>
    <xf numFmtId="0" fontId="3" fillId="9" borderId="5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4" fillId="10" borderId="6" xfId="0" applyFont="1" applyFill="1" applyBorder="1" applyAlignment="1">
      <alignment horizontal="center" vertical="center"/>
    </xf>
    <xf numFmtId="0" fontId="4" fillId="10" borderId="5" xfId="0" applyFont="1" applyFill="1" applyBorder="1" applyAlignment="1">
      <alignment horizontal="center" vertical="center"/>
    </xf>
    <xf numFmtId="167" fontId="7" fillId="0" borderId="4" xfId="0" applyNumberFormat="1" applyFont="1" applyBorder="1" applyAlignment="1">
      <alignment horizontal="center"/>
    </xf>
    <xf numFmtId="166" fontId="7" fillId="0" borderId="4" xfId="0" applyNumberFormat="1" applyFont="1" applyBorder="1" applyAlignment="1">
      <alignment vertical="center"/>
    </xf>
    <xf numFmtId="0" fontId="7" fillId="0" borderId="4" xfId="0" applyFont="1" applyBorder="1" applyAlignment="1" applyProtection="1">
      <alignment horizontal="center" vertical="center"/>
      <protection locked="0"/>
    </xf>
    <xf numFmtId="169" fontId="7" fillId="0" borderId="4" xfId="0" applyNumberFormat="1" applyFont="1" applyBorder="1" applyAlignment="1">
      <alignment vertical="center"/>
    </xf>
    <xf numFmtId="0" fontId="7" fillId="0" borderId="9" xfId="0" applyFont="1" applyBorder="1" applyAlignment="1" applyProtection="1">
      <alignment horizontal="center" vertical="top" wrapText="1"/>
      <protection locked="0"/>
    </xf>
    <xf numFmtId="0" fontId="7" fillId="0" borderId="21" xfId="0" applyFont="1" applyBorder="1" applyAlignment="1" applyProtection="1">
      <alignment horizontal="center" vertical="top" wrapText="1"/>
      <protection locked="0"/>
    </xf>
    <xf numFmtId="0" fontId="7" fillId="0" borderId="10" xfId="0" applyFont="1" applyBorder="1" applyAlignment="1" applyProtection="1">
      <alignment horizontal="center" vertical="top" wrapText="1"/>
      <protection locked="0"/>
    </xf>
    <xf numFmtId="0" fontId="7" fillId="0" borderId="11" xfId="0" applyFont="1" applyBorder="1" applyAlignment="1" applyProtection="1">
      <alignment horizontal="center" vertical="top" wrapText="1"/>
      <protection locked="0"/>
    </xf>
    <xf numFmtId="0" fontId="7" fillId="0" borderId="22" xfId="0" applyFont="1" applyBorder="1" applyAlignment="1" applyProtection="1">
      <alignment horizontal="center" vertical="top" wrapText="1"/>
      <protection locked="0"/>
    </xf>
    <xf numFmtId="0" fontId="7" fillId="0" borderId="12" xfId="0" applyFont="1" applyBorder="1" applyAlignment="1" applyProtection="1">
      <alignment horizontal="center" vertical="top" wrapText="1"/>
      <protection locked="0"/>
    </xf>
    <xf numFmtId="0" fontId="4" fillId="15" borderId="4" xfId="0" applyFont="1" applyFill="1" applyBorder="1" applyAlignment="1">
      <alignment horizontal="center" vertical="center" wrapText="1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15" borderId="6" xfId="0" applyFont="1" applyFill="1" applyBorder="1" applyAlignment="1">
      <alignment horizontal="center" vertical="center" wrapText="1"/>
    </xf>
    <xf numFmtId="0" fontId="4" fillId="15" borderId="23" xfId="0" applyFont="1" applyFill="1" applyBorder="1" applyAlignment="1">
      <alignment horizontal="center" vertical="center" wrapText="1"/>
    </xf>
    <xf numFmtId="0" fontId="4" fillId="15" borderId="5" xfId="0" applyFont="1" applyFill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44" fontId="0" fillId="0" borderId="4" xfId="1" applyFont="1" applyFill="1" applyBorder="1" applyAlignment="1">
      <alignment horizontal="center" vertical="center"/>
    </xf>
    <xf numFmtId="44" fontId="0" fillId="0" borderId="7" xfId="1" applyFont="1" applyFill="1" applyBorder="1" applyAlignment="1">
      <alignment horizontal="center" vertical="center"/>
    </xf>
    <xf numFmtId="44" fontId="0" fillId="0" borderId="8" xfId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448235</xdr:colOff>
      <xdr:row>1</xdr:row>
      <xdr:rowOff>74005</xdr:rowOff>
    </xdr:from>
    <xdr:to>
      <xdr:col>2</xdr:col>
      <xdr:colOff>1350048</xdr:colOff>
      <xdr:row>4</xdr:row>
      <xdr:rowOff>94776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0735" y="228086"/>
          <a:ext cx="896098" cy="8376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64</xdr:row>
          <xdr:rowOff>76200</xdr:rowOff>
        </xdr:from>
        <xdr:to>
          <xdr:col>15</xdr:col>
          <xdr:colOff>381000</xdr:colOff>
          <xdr:row>65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2</xdr:row>
          <xdr:rowOff>76200</xdr:rowOff>
        </xdr:from>
        <xdr:to>
          <xdr:col>15</xdr:col>
          <xdr:colOff>381000</xdr:colOff>
          <xdr:row>2</xdr:row>
          <xdr:rowOff>426720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22</xdr:row>
          <xdr:rowOff>76200</xdr:rowOff>
        </xdr:from>
        <xdr:to>
          <xdr:col>15</xdr:col>
          <xdr:colOff>381000</xdr:colOff>
          <xdr:row>24</xdr:row>
          <xdr:rowOff>45720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136072</xdr:colOff>
      <xdr:row>4</xdr:row>
      <xdr:rowOff>204107</xdr:rowOff>
    </xdr:from>
    <xdr:to>
      <xdr:col>17</xdr:col>
      <xdr:colOff>360067</xdr:colOff>
      <xdr:row>15</xdr:row>
      <xdr:rowOff>170773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36999" y="1070989"/>
          <a:ext cx="1993676" cy="22393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251460</xdr:colOff>
          <xdr:row>2</xdr:row>
          <xdr:rowOff>0</xdr:rowOff>
        </xdr:from>
        <xdr:to>
          <xdr:col>18</xdr:col>
          <xdr:colOff>419100</xdr:colOff>
          <xdr:row>3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31C8E-75FD-4BD5-A889-D83A2EB69DCA}">
  <sheetPr codeName="Sheet4"/>
  <dimension ref="A1:H21"/>
  <sheetViews>
    <sheetView zoomScale="110" zoomScaleNormal="110" workbookViewId="0">
      <selection activeCell="F37" sqref="F37"/>
    </sheetView>
  </sheetViews>
  <sheetFormatPr defaultColWidth="8.88671875" defaultRowHeight="14.4" x14ac:dyDescent="0.3"/>
  <cols>
    <col min="1" max="1" width="22.33203125" style="5" customWidth="1"/>
    <col min="2" max="8" width="11.44140625" customWidth="1"/>
  </cols>
  <sheetData>
    <row r="1" spans="1:8" ht="50.7" customHeight="1" x14ac:dyDescent="0.3">
      <c r="B1" s="89" t="s">
        <v>31</v>
      </c>
      <c r="C1" s="89"/>
      <c r="D1" s="89"/>
      <c r="E1" s="89"/>
      <c r="F1" s="89"/>
      <c r="G1" s="90"/>
      <c r="H1" s="90"/>
    </row>
    <row r="2" spans="1:8" ht="19.2" customHeight="1" x14ac:dyDescent="0.3">
      <c r="B2" s="91" t="s">
        <v>13</v>
      </c>
      <c r="C2" s="91"/>
      <c r="D2" s="91"/>
      <c r="E2" s="91"/>
      <c r="F2" s="91"/>
      <c r="G2" s="90"/>
      <c r="H2" s="90"/>
    </row>
    <row r="3" spans="1:8" ht="21.45" customHeight="1" x14ac:dyDescent="0.3">
      <c r="B3" s="10"/>
      <c r="C3" s="10"/>
      <c r="D3" s="10"/>
      <c r="E3" s="10"/>
      <c r="F3" s="10"/>
    </row>
    <row r="4" spans="1:8" ht="20.100000000000001" customHeight="1" x14ac:dyDescent="0.3">
      <c r="A4" s="7" t="s">
        <v>24</v>
      </c>
      <c r="B4" s="92"/>
      <c r="C4" s="92"/>
      <c r="D4" s="92"/>
      <c r="E4" s="92"/>
      <c r="F4" s="92"/>
      <c r="G4" s="92"/>
      <c r="H4" s="92"/>
    </row>
    <row r="5" spans="1:8" ht="20.100000000000001" customHeight="1" x14ac:dyDescent="0.3">
      <c r="A5" s="7" t="s">
        <v>29</v>
      </c>
      <c r="B5" s="88"/>
      <c r="C5" s="88"/>
      <c r="D5" s="88" t="s">
        <v>50</v>
      </c>
      <c r="E5" s="88"/>
      <c r="F5" s="88"/>
      <c r="G5" s="95"/>
      <c r="H5" s="96"/>
    </row>
    <row r="6" spans="1:8" ht="20.100000000000001" customHeight="1" x14ac:dyDescent="0.3"/>
    <row r="7" spans="1:8" s="4" customFormat="1" ht="23.85" customHeight="1" thickBot="1" x14ac:dyDescent="0.35">
      <c r="A7" s="6" t="s">
        <v>0</v>
      </c>
      <c r="B7" s="6" t="s">
        <v>1</v>
      </c>
      <c r="C7" s="6" t="s">
        <v>2</v>
      </c>
      <c r="D7" s="6" t="s">
        <v>3</v>
      </c>
      <c r="E7" s="6" t="s">
        <v>4</v>
      </c>
      <c r="F7" s="6" t="s">
        <v>5</v>
      </c>
      <c r="G7" s="6" t="s">
        <v>6</v>
      </c>
      <c r="H7" s="6" t="s">
        <v>7</v>
      </c>
    </row>
    <row r="8" spans="1:8" ht="15" customHeight="1" x14ac:dyDescent="0.3">
      <c r="A8" s="1" t="s">
        <v>12</v>
      </c>
      <c r="B8" s="7"/>
      <c r="C8" s="8"/>
      <c r="D8" s="8"/>
      <c r="E8" s="8"/>
      <c r="F8" s="8"/>
      <c r="G8" s="8"/>
      <c r="H8" s="8"/>
    </row>
    <row r="9" spans="1:8" ht="15" customHeight="1" thickBot="1" x14ac:dyDescent="0.35">
      <c r="A9" s="2" t="s">
        <v>19</v>
      </c>
      <c r="B9" s="7"/>
      <c r="C9" s="8"/>
      <c r="D9" s="8"/>
      <c r="E9" s="8"/>
      <c r="F9" s="8"/>
      <c r="G9" s="8"/>
      <c r="H9" s="8"/>
    </row>
    <row r="10" spans="1:8" ht="15" customHeight="1" x14ac:dyDescent="0.3">
      <c r="A10" s="3" t="s">
        <v>14</v>
      </c>
      <c r="B10" s="8"/>
      <c r="C10" s="8"/>
      <c r="D10" s="8"/>
      <c r="E10" s="8"/>
      <c r="F10" s="8"/>
      <c r="G10" s="8"/>
      <c r="H10" s="8"/>
    </row>
    <row r="11" spans="1:8" ht="15" customHeight="1" thickBot="1" x14ac:dyDescent="0.35">
      <c r="A11" s="2" t="s">
        <v>8</v>
      </c>
      <c r="B11" s="9"/>
      <c r="C11" s="9"/>
      <c r="D11" s="9"/>
      <c r="E11" s="9"/>
      <c r="F11" s="9"/>
      <c r="G11" s="9"/>
      <c r="H11" s="9"/>
    </row>
    <row r="12" spans="1:8" ht="15" customHeight="1" x14ac:dyDescent="0.3">
      <c r="A12" s="3" t="s">
        <v>15</v>
      </c>
      <c r="B12" s="8"/>
      <c r="C12" s="8"/>
      <c r="D12" s="8"/>
      <c r="E12" s="8"/>
      <c r="F12" s="8"/>
      <c r="G12" s="17"/>
      <c r="H12" s="17"/>
    </row>
    <row r="13" spans="1:8" ht="15" customHeight="1" thickBot="1" x14ac:dyDescent="0.35">
      <c r="A13" s="2" t="s">
        <v>9</v>
      </c>
      <c r="B13" s="9"/>
      <c r="C13" s="9"/>
      <c r="D13" s="9"/>
      <c r="E13" s="9"/>
      <c r="F13" s="9"/>
      <c r="G13" s="13"/>
      <c r="H13" s="13"/>
    </row>
    <row r="14" spans="1:8" ht="15" customHeight="1" x14ac:dyDescent="0.3">
      <c r="A14" s="3" t="s">
        <v>16</v>
      </c>
      <c r="B14" s="8"/>
      <c r="C14" s="8"/>
      <c r="D14" s="8"/>
      <c r="E14" s="8"/>
      <c r="F14" s="8"/>
      <c r="G14" s="17"/>
      <c r="H14" s="17"/>
    </row>
    <row r="15" spans="1:8" ht="15" customHeight="1" thickBot="1" x14ac:dyDescent="0.35">
      <c r="A15" s="2" t="s">
        <v>10</v>
      </c>
      <c r="B15" s="9"/>
      <c r="C15" s="9"/>
      <c r="D15" s="9"/>
      <c r="E15" s="9"/>
      <c r="F15" s="9"/>
      <c r="G15" s="13"/>
      <c r="H15" s="13"/>
    </row>
    <row r="16" spans="1:8" ht="15" customHeight="1" x14ac:dyDescent="0.3">
      <c r="A16" s="3" t="s">
        <v>17</v>
      </c>
      <c r="B16" s="9"/>
      <c r="C16" s="9"/>
      <c r="D16" s="9"/>
      <c r="E16" s="9"/>
      <c r="F16" s="9"/>
      <c r="G16" s="9"/>
      <c r="H16" s="9"/>
    </row>
    <row r="17" spans="1:8" ht="15" customHeight="1" thickBot="1" x14ac:dyDescent="0.35">
      <c r="A17" s="2" t="s">
        <v>11</v>
      </c>
      <c r="B17" s="9"/>
      <c r="C17" s="9"/>
      <c r="D17" s="9"/>
      <c r="E17" s="9"/>
      <c r="F17" s="9"/>
      <c r="G17" s="9"/>
      <c r="H17" s="9"/>
    </row>
    <row r="18" spans="1:8" ht="15" customHeight="1" x14ac:dyDescent="0.3">
      <c r="A18" s="3" t="s">
        <v>18</v>
      </c>
      <c r="B18" s="8"/>
      <c r="C18" s="8"/>
      <c r="D18" s="8"/>
      <c r="E18" s="8"/>
      <c r="F18" s="8"/>
      <c r="G18" s="8"/>
      <c r="H18" s="8"/>
    </row>
    <row r="19" spans="1:8" ht="15" customHeight="1" thickBot="1" x14ac:dyDescent="0.35">
      <c r="A19" s="2" t="s">
        <v>20</v>
      </c>
      <c r="B19" s="9"/>
      <c r="C19" s="9"/>
      <c r="D19" s="9"/>
      <c r="E19" s="9"/>
      <c r="F19" s="9"/>
      <c r="G19" s="9"/>
      <c r="H19" s="9"/>
    </row>
    <row r="20" spans="1:8" s="12" customFormat="1" ht="20.100000000000001" customHeight="1" x14ac:dyDescent="0.3">
      <c r="A20" s="11"/>
      <c r="D20" s="97" t="s">
        <v>34</v>
      </c>
      <c r="E20" s="97"/>
      <c r="F20" s="97"/>
      <c r="G20" s="93"/>
      <c r="H20" s="93"/>
    </row>
    <row r="21" spans="1:8" s="12" customFormat="1" ht="20.100000000000001" customHeight="1" x14ac:dyDescent="0.3">
      <c r="A21" s="11"/>
      <c r="D21" s="94" t="s">
        <v>35</v>
      </c>
      <c r="E21" s="94"/>
      <c r="F21" s="94"/>
      <c r="G21" s="93"/>
      <c r="H21" s="93"/>
    </row>
  </sheetData>
  <mergeCells count="11">
    <mergeCell ref="G20:H20"/>
    <mergeCell ref="D21:F21"/>
    <mergeCell ref="G21:H21"/>
    <mergeCell ref="G5:H5"/>
    <mergeCell ref="D20:F20"/>
    <mergeCell ref="B5:C5"/>
    <mergeCell ref="D5:F5"/>
    <mergeCell ref="B1:F1"/>
    <mergeCell ref="G1:H2"/>
    <mergeCell ref="B2:F2"/>
    <mergeCell ref="B4:H4"/>
  </mergeCells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9CEAA-74F7-43BB-9D55-CE376BC2E649}">
  <sheetPr codeName="Sheet2">
    <pageSetUpPr fitToPage="1"/>
  </sheetPr>
  <dimension ref="B1:AF116"/>
  <sheetViews>
    <sheetView showGridLines="0" tabSelected="1" zoomScaleNormal="100" workbookViewId="0">
      <pane ySplit="14" topLeftCell="A15" activePane="bottomLeft" state="frozen"/>
      <selection activeCell="A14" sqref="A14"/>
      <selection pane="bottomLeft" activeCell="C57" sqref="C57:C58"/>
    </sheetView>
  </sheetViews>
  <sheetFormatPr defaultColWidth="8.88671875" defaultRowHeight="14.4" x14ac:dyDescent="0.3"/>
  <cols>
    <col min="1" max="1" width="0.6640625" customWidth="1"/>
    <col min="2" max="2" width="4.44140625" customWidth="1"/>
    <col min="3" max="3" width="24.6640625" style="5" customWidth="1"/>
    <col min="4" max="10" width="13.6640625" customWidth="1"/>
    <col min="11" max="11" width="1.109375" customWidth="1"/>
    <col min="12" max="12" width="4.33203125" customWidth="1"/>
    <col min="13" max="13" width="1.109375" customWidth="1"/>
    <col min="14" max="14" width="1" customWidth="1"/>
    <col min="15" max="32" width="8.88671875" style="43"/>
  </cols>
  <sheetData>
    <row r="1" spans="2:32" ht="4.5" customHeight="1" thickBot="1" x14ac:dyDescent="0.35"/>
    <row r="2" spans="2:32" ht="9" customHeight="1" x14ac:dyDescent="0.3">
      <c r="B2" s="47"/>
      <c r="C2" s="48"/>
      <c r="D2" s="49"/>
      <c r="E2" s="49"/>
      <c r="F2" s="49"/>
      <c r="G2" s="49"/>
      <c r="H2" s="49"/>
      <c r="I2" s="49"/>
      <c r="J2" s="49"/>
      <c r="K2" s="49"/>
      <c r="L2" s="49"/>
      <c r="M2" s="50"/>
    </row>
    <row r="3" spans="2:32" ht="36" customHeight="1" x14ac:dyDescent="0.3">
      <c r="B3" s="51"/>
      <c r="C3" s="52"/>
      <c r="D3" s="98" t="s">
        <v>31</v>
      </c>
      <c r="E3" s="98"/>
      <c r="F3" s="98"/>
      <c r="G3" s="98"/>
      <c r="H3" s="98"/>
      <c r="I3" s="106" t="s">
        <v>85</v>
      </c>
      <c r="J3" s="106"/>
      <c r="L3" s="53"/>
      <c r="M3" s="54"/>
    </row>
    <row r="4" spans="2:32" ht="19.2" customHeight="1" x14ac:dyDescent="0.3">
      <c r="B4" s="51"/>
      <c r="C4" s="52"/>
      <c r="D4" s="98" t="s">
        <v>32</v>
      </c>
      <c r="E4" s="98"/>
      <c r="F4" s="98"/>
      <c r="G4" s="98"/>
      <c r="H4" s="98"/>
      <c r="I4" s="107" t="s">
        <v>68</v>
      </c>
      <c r="J4" s="107"/>
      <c r="L4" s="53"/>
      <c r="M4" s="54"/>
    </row>
    <row r="5" spans="2:32" ht="24" customHeight="1" x14ac:dyDescent="0.3">
      <c r="B5" s="51"/>
      <c r="C5" s="52"/>
      <c r="D5" s="55"/>
      <c r="E5" s="112" t="s">
        <v>86</v>
      </c>
      <c r="F5" s="112"/>
      <c r="G5" s="112"/>
      <c r="H5" s="55"/>
      <c r="I5" s="56"/>
      <c r="J5" s="56"/>
      <c r="L5" s="53"/>
      <c r="M5" s="54"/>
    </row>
    <row r="6" spans="2:32" ht="15" customHeight="1" x14ac:dyDescent="0.3">
      <c r="B6" s="51"/>
      <c r="C6" s="78" t="s">
        <v>24</v>
      </c>
      <c r="D6" s="84"/>
      <c r="E6" s="83"/>
      <c r="F6" s="83"/>
      <c r="G6" s="83"/>
      <c r="H6" s="83"/>
      <c r="I6" s="83"/>
      <c r="J6" s="85"/>
      <c r="L6" s="53"/>
      <c r="M6" s="54"/>
    </row>
    <row r="7" spans="2:32" ht="15" customHeight="1" x14ac:dyDescent="0.3">
      <c r="B7" s="51"/>
      <c r="C7" s="36" t="s">
        <v>25</v>
      </c>
      <c r="D7" s="81">
        <v>1</v>
      </c>
      <c r="E7" s="82">
        <f>VLOOKUP(D7,SUBSIDY,2,0)</f>
        <v>25.15</v>
      </c>
      <c r="F7" s="117" t="s">
        <v>36</v>
      </c>
      <c r="G7" s="117"/>
      <c r="H7" s="117"/>
      <c r="I7" s="81" t="s">
        <v>61</v>
      </c>
      <c r="J7" s="82">
        <f>VLOOKUP(I7,DCSUPP,2,0)</f>
        <v>0</v>
      </c>
      <c r="L7" s="53"/>
      <c r="M7" s="54"/>
    </row>
    <row r="8" spans="2:32" ht="15" customHeight="1" x14ac:dyDescent="0.3">
      <c r="B8" s="51"/>
      <c r="C8" s="108" t="s">
        <v>79</v>
      </c>
      <c r="D8" s="109"/>
      <c r="E8" s="38">
        <f>VLOOKUP(D7,CAREMAN,2,0)</f>
        <v>5.03</v>
      </c>
      <c r="F8" s="108"/>
      <c r="G8" s="115"/>
      <c r="H8" s="115"/>
      <c r="I8" s="115"/>
      <c r="J8" s="109"/>
      <c r="L8" s="53"/>
      <c r="M8" s="54"/>
    </row>
    <row r="9" spans="2:32" ht="15" customHeight="1" x14ac:dyDescent="0.3">
      <c r="B9" s="51"/>
      <c r="C9" s="36" t="s">
        <v>87</v>
      </c>
      <c r="D9" s="37" t="s">
        <v>88</v>
      </c>
      <c r="E9" s="73"/>
      <c r="F9" s="116" t="s">
        <v>78</v>
      </c>
      <c r="G9" s="116"/>
      <c r="H9" s="116"/>
      <c r="I9" s="101">
        <f>(E7+J7)*31</f>
        <v>779.65</v>
      </c>
      <c r="J9" s="101"/>
      <c r="L9" s="53"/>
      <c r="M9" s="54"/>
    </row>
    <row r="10" spans="2:32" ht="15" customHeight="1" x14ac:dyDescent="0.3">
      <c r="B10" s="51"/>
      <c r="C10" s="108"/>
      <c r="D10" s="115"/>
      <c r="E10" s="109"/>
      <c r="F10" s="108" t="s">
        <v>80</v>
      </c>
      <c r="G10" s="115"/>
      <c r="H10" s="109"/>
      <c r="I10" s="110">
        <f>E8*31</f>
        <v>155.93</v>
      </c>
      <c r="J10" s="111"/>
      <c r="L10" s="53"/>
      <c r="M10" s="54"/>
    </row>
    <row r="11" spans="2:32" ht="15" customHeight="1" x14ac:dyDescent="0.3">
      <c r="B11" s="51"/>
      <c r="C11" s="36" t="s">
        <v>29</v>
      </c>
      <c r="D11" s="100" t="s">
        <v>27</v>
      </c>
      <c r="E11" s="100"/>
      <c r="F11" s="116" t="s">
        <v>81</v>
      </c>
      <c r="G11" s="116"/>
      <c r="H11" s="116"/>
      <c r="I11" s="40">
        <v>0.15</v>
      </c>
      <c r="J11" s="75">
        <f>(E7+J7)*31*I11</f>
        <v>116.94749999999999</v>
      </c>
      <c r="L11" s="53"/>
      <c r="M11" s="54"/>
    </row>
    <row r="12" spans="2:32" ht="15" customHeight="1" x14ac:dyDescent="0.3">
      <c r="B12" s="51"/>
      <c r="C12" s="36" t="s">
        <v>33</v>
      </c>
      <c r="D12" s="113"/>
      <c r="E12" s="114"/>
      <c r="F12" s="116"/>
      <c r="G12" s="116"/>
      <c r="H12" s="116"/>
      <c r="I12" s="39"/>
      <c r="J12" s="39"/>
      <c r="L12" s="53"/>
      <c r="M12" s="54"/>
    </row>
    <row r="13" spans="2:32" ht="10.199999999999999" customHeight="1" x14ac:dyDescent="0.3">
      <c r="B13" s="51"/>
      <c r="C13" s="52"/>
      <c r="D13" s="56"/>
      <c r="E13" s="56"/>
      <c r="F13" s="56"/>
      <c r="G13" s="56"/>
      <c r="H13" s="56"/>
      <c r="I13" s="56"/>
      <c r="J13" s="56"/>
      <c r="L13" s="53"/>
      <c r="M13" s="54"/>
    </row>
    <row r="14" spans="2:32" s="4" customFormat="1" ht="23.85" customHeight="1" x14ac:dyDescent="0.3">
      <c r="B14" s="57"/>
      <c r="C14" s="32" t="s">
        <v>0</v>
      </c>
      <c r="D14" s="32" t="s">
        <v>1</v>
      </c>
      <c r="E14" s="32" t="s">
        <v>2</v>
      </c>
      <c r="F14" s="32" t="s">
        <v>3</v>
      </c>
      <c r="G14" s="32" t="s">
        <v>4</v>
      </c>
      <c r="H14" s="32" t="s">
        <v>5</v>
      </c>
      <c r="I14" s="32" t="s">
        <v>6</v>
      </c>
      <c r="J14" s="32" t="s">
        <v>7</v>
      </c>
      <c r="L14" s="58"/>
      <c r="M14" s="59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</row>
    <row r="15" spans="2:32" ht="15" customHeight="1" x14ac:dyDescent="0.3">
      <c r="B15" s="51"/>
      <c r="C15" s="86" t="s">
        <v>20</v>
      </c>
      <c r="D15" s="35"/>
      <c r="E15" s="35"/>
      <c r="F15" s="35"/>
      <c r="G15" s="35"/>
      <c r="H15" s="35"/>
      <c r="I15" s="35"/>
      <c r="J15" s="35"/>
      <c r="L15" s="53"/>
      <c r="M15" s="54"/>
    </row>
    <row r="16" spans="2:32" ht="15" customHeight="1" x14ac:dyDescent="0.3">
      <c r="B16" s="51"/>
      <c r="C16" s="87"/>
      <c r="D16" s="33">
        <f>'HCP(BackData)'!C15</f>
        <v>0</v>
      </c>
      <c r="E16" s="33">
        <f>'HCP(BackData)'!D15</f>
        <v>0</v>
      </c>
      <c r="F16" s="33">
        <f>'HCP(BackData)'!E15</f>
        <v>0</v>
      </c>
      <c r="G16" s="33">
        <f>'HCP(BackData)'!F15</f>
        <v>0</v>
      </c>
      <c r="H16" s="33">
        <f>'HCP(BackData)'!G15</f>
        <v>0</v>
      </c>
      <c r="I16" s="33">
        <f>'HCP(BackData)'!H15</f>
        <v>0</v>
      </c>
      <c r="J16" s="33">
        <f>'HCP(BackData)'!I15</f>
        <v>0</v>
      </c>
      <c r="L16" s="53"/>
      <c r="M16" s="54"/>
    </row>
    <row r="17" spans="2:13" ht="15" customHeight="1" x14ac:dyDescent="0.3">
      <c r="B17" s="51"/>
      <c r="C17" s="86" t="s">
        <v>60</v>
      </c>
      <c r="D17" s="35"/>
      <c r="E17" s="35"/>
      <c r="F17" s="35"/>
      <c r="G17" s="35"/>
      <c r="H17" s="35"/>
      <c r="I17" s="35"/>
      <c r="J17" s="35"/>
      <c r="L17" s="53"/>
      <c r="M17" s="54"/>
    </row>
    <row r="18" spans="2:13" ht="15" customHeight="1" x14ac:dyDescent="0.3">
      <c r="B18" s="51"/>
      <c r="C18" s="87"/>
      <c r="D18" s="34">
        <f>'HCP(BackData)'!C19</f>
        <v>0</v>
      </c>
      <c r="E18" s="34">
        <f>'HCP(BackData)'!D19</f>
        <v>0</v>
      </c>
      <c r="F18" s="34">
        <f>'HCP(BackData)'!E19</f>
        <v>0</v>
      </c>
      <c r="G18" s="34">
        <f>'HCP(BackData)'!F19</f>
        <v>0</v>
      </c>
      <c r="H18" s="34">
        <f>'HCP(BackData)'!G19</f>
        <v>0</v>
      </c>
      <c r="I18" s="34">
        <f>'HCP(BackData)'!H19</f>
        <v>0</v>
      </c>
      <c r="J18" s="34">
        <f>'HCP(BackData)'!I19</f>
        <v>0</v>
      </c>
      <c r="L18" s="53"/>
      <c r="M18" s="54"/>
    </row>
    <row r="19" spans="2:13" ht="15" customHeight="1" x14ac:dyDescent="0.3">
      <c r="B19" s="51"/>
      <c r="C19" s="86" t="s">
        <v>21</v>
      </c>
      <c r="D19" s="35"/>
      <c r="E19" s="35"/>
      <c r="F19" s="35"/>
      <c r="G19" s="35"/>
      <c r="H19" s="35"/>
      <c r="I19" s="35"/>
      <c r="J19" s="35"/>
      <c r="L19" s="53"/>
      <c r="M19" s="54"/>
    </row>
    <row r="20" spans="2:13" ht="15" customHeight="1" x14ac:dyDescent="0.3">
      <c r="B20" s="51"/>
      <c r="C20" s="87"/>
      <c r="D20" s="34">
        <f>'HCP(BackData)'!C23</f>
        <v>0</v>
      </c>
      <c r="E20" s="34">
        <f>'HCP(BackData)'!D23</f>
        <v>0</v>
      </c>
      <c r="F20" s="34">
        <f>'HCP(BackData)'!E23</f>
        <v>0</v>
      </c>
      <c r="G20" s="34">
        <f>'HCP(BackData)'!F23</f>
        <v>0</v>
      </c>
      <c r="H20" s="34">
        <f>'HCP(BackData)'!G23</f>
        <v>0</v>
      </c>
      <c r="I20" s="34">
        <f>'HCP(BackData)'!H23</f>
        <v>0</v>
      </c>
      <c r="J20" s="34">
        <f>'HCP(BackData)'!I23</f>
        <v>0</v>
      </c>
      <c r="L20" s="53"/>
      <c r="M20" s="54"/>
    </row>
    <row r="21" spans="2:13" ht="15" customHeight="1" x14ac:dyDescent="0.3">
      <c r="B21" s="51"/>
      <c r="C21" s="86" t="s">
        <v>19</v>
      </c>
      <c r="D21" s="35"/>
      <c r="E21" s="35"/>
      <c r="F21" s="35"/>
      <c r="G21" s="35"/>
      <c r="H21" s="35"/>
      <c r="I21" s="35"/>
      <c r="J21" s="35"/>
      <c r="L21" s="53"/>
      <c r="M21" s="54"/>
    </row>
    <row r="22" spans="2:13" ht="15" customHeight="1" x14ac:dyDescent="0.3">
      <c r="B22" s="51"/>
      <c r="C22" s="87"/>
      <c r="D22" s="34">
        <f>'HCP(BackData)'!C27</f>
        <v>0</v>
      </c>
      <c r="E22" s="34">
        <f>'HCP(BackData)'!D27</f>
        <v>0</v>
      </c>
      <c r="F22" s="34">
        <f>'HCP(BackData)'!E27</f>
        <v>0</v>
      </c>
      <c r="G22" s="34">
        <f>'HCP(BackData)'!F27</f>
        <v>0</v>
      </c>
      <c r="H22" s="34">
        <f>'HCP(BackData)'!G27</f>
        <v>0</v>
      </c>
      <c r="I22" s="34">
        <f>'HCP(BackData)'!H27</f>
        <v>0</v>
      </c>
      <c r="J22" s="34">
        <f>'HCP(BackData)'!I27</f>
        <v>0</v>
      </c>
      <c r="L22" s="53"/>
      <c r="M22" s="54"/>
    </row>
    <row r="23" spans="2:13" ht="15" customHeight="1" x14ac:dyDescent="0.3">
      <c r="B23" s="51"/>
      <c r="C23" s="86"/>
      <c r="D23" s="35"/>
      <c r="E23" s="35"/>
      <c r="F23" s="35"/>
      <c r="G23" s="35"/>
      <c r="H23" s="35"/>
      <c r="I23" s="35"/>
      <c r="J23" s="35"/>
      <c r="L23" s="53"/>
      <c r="M23" s="54"/>
    </row>
    <row r="24" spans="2:13" ht="15" customHeight="1" x14ac:dyDescent="0.3">
      <c r="B24" s="51"/>
      <c r="C24" s="87"/>
      <c r="D24" s="34">
        <f>'HCP(BackData)'!C31</f>
        <v>0</v>
      </c>
      <c r="E24" s="34">
        <f>'HCP(BackData)'!D31</f>
        <v>0</v>
      </c>
      <c r="F24" s="34">
        <f>'HCP(BackData)'!E31</f>
        <v>0</v>
      </c>
      <c r="G24" s="34">
        <f>'HCP(BackData)'!F31</f>
        <v>0</v>
      </c>
      <c r="H24" s="34">
        <f>'HCP(BackData)'!G31</f>
        <v>0</v>
      </c>
      <c r="I24" s="34">
        <f>'HCP(BackData)'!H31</f>
        <v>0</v>
      </c>
      <c r="J24" s="34">
        <f>'HCP(BackData)'!I31</f>
        <v>0</v>
      </c>
      <c r="L24" s="53"/>
      <c r="M24" s="54"/>
    </row>
    <row r="25" spans="2:13" ht="15" customHeight="1" x14ac:dyDescent="0.3">
      <c r="B25" s="51"/>
      <c r="C25" s="86"/>
      <c r="D25" s="35"/>
      <c r="E25" s="35"/>
      <c r="F25" s="35"/>
      <c r="G25" s="35"/>
      <c r="H25" s="35"/>
      <c r="I25" s="35"/>
      <c r="J25" s="35"/>
      <c r="L25" s="53"/>
      <c r="M25" s="54"/>
    </row>
    <row r="26" spans="2:13" ht="15" customHeight="1" x14ac:dyDescent="0.3">
      <c r="B26" s="51"/>
      <c r="C26" s="87"/>
      <c r="D26" s="34">
        <f>'HCP(BackData)'!C35</f>
        <v>0</v>
      </c>
      <c r="E26" s="34">
        <f>'HCP(BackData)'!D35</f>
        <v>0</v>
      </c>
      <c r="F26" s="34">
        <f>'HCP(BackData)'!E35</f>
        <v>0</v>
      </c>
      <c r="G26" s="34">
        <f>'HCP(BackData)'!F35</f>
        <v>0</v>
      </c>
      <c r="H26" s="34">
        <f>'HCP(BackData)'!G35</f>
        <v>0</v>
      </c>
      <c r="I26" s="34">
        <f>'HCP(BackData)'!H35</f>
        <v>0</v>
      </c>
      <c r="J26" s="34">
        <f>'HCP(BackData)'!I35</f>
        <v>0</v>
      </c>
      <c r="L26" s="53"/>
      <c r="M26" s="54"/>
    </row>
    <row r="27" spans="2:13" ht="15" customHeight="1" x14ac:dyDescent="0.3">
      <c r="B27" s="51"/>
      <c r="C27" s="86"/>
      <c r="D27" s="35"/>
      <c r="E27" s="35"/>
      <c r="F27" s="35"/>
      <c r="G27" s="35"/>
      <c r="H27" s="35"/>
      <c r="I27" s="35"/>
      <c r="J27" s="35"/>
      <c r="L27" s="53"/>
      <c r="M27" s="54"/>
    </row>
    <row r="28" spans="2:13" ht="17.850000000000001" customHeight="1" x14ac:dyDescent="0.3">
      <c r="B28" s="51"/>
      <c r="C28" s="87"/>
      <c r="D28" s="34">
        <f>'HCP(BackData)'!C39</f>
        <v>0</v>
      </c>
      <c r="E28" s="34">
        <f>'HCP(BackData)'!D39</f>
        <v>0</v>
      </c>
      <c r="F28" s="34">
        <f>'HCP(BackData)'!E39</f>
        <v>0</v>
      </c>
      <c r="G28" s="34">
        <f>'HCP(BackData)'!F39</f>
        <v>0</v>
      </c>
      <c r="H28" s="34">
        <f>'HCP(BackData)'!G39</f>
        <v>0</v>
      </c>
      <c r="I28" s="34">
        <f>'HCP(BackData)'!H39</f>
        <v>0</v>
      </c>
      <c r="J28" s="34">
        <f>'HCP(BackData)'!I39</f>
        <v>0</v>
      </c>
      <c r="L28" s="53"/>
      <c r="M28" s="54"/>
    </row>
    <row r="29" spans="2:13" ht="15" customHeight="1" x14ac:dyDescent="0.3">
      <c r="B29" s="51"/>
      <c r="C29" s="86"/>
      <c r="D29" s="35"/>
      <c r="E29" s="35"/>
      <c r="F29" s="35"/>
      <c r="G29" s="35"/>
      <c r="H29" s="35"/>
      <c r="I29" s="35"/>
      <c r="J29" s="35"/>
      <c r="L29" s="53"/>
      <c r="M29" s="54"/>
    </row>
    <row r="30" spans="2:13" ht="15" customHeight="1" x14ac:dyDescent="0.3">
      <c r="B30" s="51"/>
      <c r="C30" s="87"/>
      <c r="D30" s="33">
        <f>'HCP(BackData)'!C43</f>
        <v>0</v>
      </c>
      <c r="E30" s="33">
        <f>'HCP(BackData)'!D43</f>
        <v>0</v>
      </c>
      <c r="F30" s="33">
        <f>'HCP(BackData)'!E43</f>
        <v>0</v>
      </c>
      <c r="G30" s="33">
        <f>'HCP(BackData)'!F43</f>
        <v>0</v>
      </c>
      <c r="H30" s="33">
        <f>'HCP(BackData)'!G43</f>
        <v>0</v>
      </c>
      <c r="I30" s="33">
        <f>'HCP(BackData)'!H43</f>
        <v>0</v>
      </c>
      <c r="J30" s="33">
        <f>'HCP(BackData)'!I43</f>
        <v>0</v>
      </c>
      <c r="L30" s="53"/>
      <c r="M30" s="54"/>
    </row>
    <row r="31" spans="2:13" ht="15" customHeight="1" x14ac:dyDescent="0.3">
      <c r="B31" s="51"/>
      <c r="C31" s="86"/>
      <c r="D31" s="35"/>
      <c r="E31" s="35"/>
      <c r="F31" s="35"/>
      <c r="G31" s="35"/>
      <c r="H31" s="35"/>
      <c r="I31" s="35"/>
      <c r="J31" s="35"/>
      <c r="L31" s="53"/>
      <c r="M31" s="54"/>
    </row>
    <row r="32" spans="2:13" ht="15" customHeight="1" x14ac:dyDescent="0.3">
      <c r="B32" s="51"/>
      <c r="C32" s="87"/>
      <c r="D32" s="34">
        <f>'HCP(BackData)'!C47</f>
        <v>0</v>
      </c>
      <c r="E32" s="34">
        <f>'HCP(BackData)'!D47</f>
        <v>0</v>
      </c>
      <c r="F32" s="34">
        <f>'HCP(BackData)'!E47</f>
        <v>0</v>
      </c>
      <c r="G32" s="34">
        <f>'HCP(BackData)'!F47</f>
        <v>0</v>
      </c>
      <c r="H32" s="34">
        <f>'HCP(BackData)'!G47</f>
        <v>0</v>
      </c>
      <c r="I32" s="34">
        <f>'HCP(BackData)'!H47</f>
        <v>0</v>
      </c>
      <c r="J32" s="34">
        <f>'HCP(BackData)'!I47</f>
        <v>0</v>
      </c>
      <c r="L32" s="53"/>
      <c r="M32" s="54"/>
    </row>
    <row r="33" spans="2:13" ht="15" customHeight="1" x14ac:dyDescent="0.3">
      <c r="B33" s="51"/>
      <c r="C33" s="86"/>
      <c r="D33" s="35"/>
      <c r="E33" s="35"/>
      <c r="F33" s="35"/>
      <c r="G33" s="35"/>
      <c r="H33" s="35"/>
      <c r="I33" s="35"/>
      <c r="J33" s="35"/>
      <c r="L33" s="53"/>
      <c r="M33" s="54"/>
    </row>
    <row r="34" spans="2:13" ht="15" customHeight="1" x14ac:dyDescent="0.3">
      <c r="B34" s="51"/>
      <c r="C34" s="87"/>
      <c r="D34" s="34">
        <f>'HCP(BackData)'!C51</f>
        <v>0</v>
      </c>
      <c r="E34" s="34">
        <f>'HCP(BackData)'!D51</f>
        <v>0</v>
      </c>
      <c r="F34" s="34">
        <f>'HCP(BackData)'!E51</f>
        <v>0</v>
      </c>
      <c r="G34" s="34">
        <f>'HCP(BackData)'!F51</f>
        <v>0</v>
      </c>
      <c r="H34" s="34">
        <f>'HCP(BackData)'!G51</f>
        <v>0</v>
      </c>
      <c r="I34" s="34">
        <f>'HCP(BackData)'!H51</f>
        <v>0</v>
      </c>
      <c r="J34" s="34">
        <f>'HCP(BackData)'!I51</f>
        <v>0</v>
      </c>
      <c r="L34" s="53"/>
      <c r="M34" s="54"/>
    </row>
    <row r="35" spans="2:13" ht="15" customHeight="1" x14ac:dyDescent="0.3">
      <c r="B35" s="51"/>
      <c r="C35" s="86"/>
      <c r="D35" s="35"/>
      <c r="E35" s="35"/>
      <c r="F35" s="35"/>
      <c r="G35" s="35"/>
      <c r="H35" s="35"/>
      <c r="I35" s="35"/>
      <c r="J35" s="35"/>
      <c r="L35" s="53"/>
      <c r="M35" s="54"/>
    </row>
    <row r="36" spans="2:13" ht="15" customHeight="1" x14ac:dyDescent="0.3">
      <c r="B36" s="51"/>
      <c r="C36" s="87"/>
      <c r="D36" s="34">
        <f>'HCP(BackData)'!C55</f>
        <v>0</v>
      </c>
      <c r="E36" s="34">
        <f>'HCP(BackData)'!D55</f>
        <v>0</v>
      </c>
      <c r="F36" s="34">
        <f>'HCP(BackData)'!E55</f>
        <v>0</v>
      </c>
      <c r="G36" s="34">
        <f>'HCP(BackData)'!F55</f>
        <v>0</v>
      </c>
      <c r="H36" s="34">
        <f>'HCP(BackData)'!G55</f>
        <v>0</v>
      </c>
      <c r="I36" s="34">
        <f>'HCP(BackData)'!H55</f>
        <v>0</v>
      </c>
      <c r="J36" s="34">
        <f>'HCP(BackData)'!I55</f>
        <v>0</v>
      </c>
      <c r="L36" s="53"/>
      <c r="M36" s="54"/>
    </row>
    <row r="37" spans="2:13" ht="15" customHeight="1" x14ac:dyDescent="0.3">
      <c r="B37" s="51"/>
      <c r="C37" s="86"/>
      <c r="D37" s="35"/>
      <c r="E37" s="35"/>
      <c r="F37" s="35"/>
      <c r="G37" s="35"/>
      <c r="H37" s="35"/>
      <c r="I37" s="35"/>
      <c r="J37" s="35"/>
      <c r="L37" s="53"/>
      <c r="M37" s="54"/>
    </row>
    <row r="38" spans="2:13" ht="15" customHeight="1" x14ac:dyDescent="0.3">
      <c r="B38" s="51"/>
      <c r="C38" s="87"/>
      <c r="D38" s="34">
        <f>'HCP(BackData)'!C59</f>
        <v>0</v>
      </c>
      <c r="E38" s="34">
        <f>'HCP(BackData)'!D59</f>
        <v>0</v>
      </c>
      <c r="F38" s="34">
        <f>'HCP(BackData)'!E59</f>
        <v>0</v>
      </c>
      <c r="G38" s="34">
        <f>'HCP(BackData)'!F59</f>
        <v>0</v>
      </c>
      <c r="H38" s="34">
        <f>'HCP(BackData)'!G59</f>
        <v>0</v>
      </c>
      <c r="I38" s="34">
        <f>'HCP(BackData)'!H59</f>
        <v>0</v>
      </c>
      <c r="J38" s="34">
        <f>'HCP(BackData)'!I59</f>
        <v>0</v>
      </c>
      <c r="L38" s="53"/>
      <c r="M38" s="54"/>
    </row>
    <row r="39" spans="2:13" ht="15" customHeight="1" x14ac:dyDescent="0.3">
      <c r="B39" s="51"/>
      <c r="C39" s="86"/>
      <c r="D39" s="35"/>
      <c r="E39" s="35"/>
      <c r="F39" s="35"/>
      <c r="G39" s="35"/>
      <c r="H39" s="35"/>
      <c r="I39" s="35"/>
      <c r="J39" s="35"/>
      <c r="L39" s="53"/>
      <c r="M39" s="54"/>
    </row>
    <row r="40" spans="2:13" ht="15" customHeight="1" x14ac:dyDescent="0.3">
      <c r="B40" s="51"/>
      <c r="C40" s="87"/>
      <c r="D40" s="34">
        <f>'HCP(BackData)'!C63</f>
        <v>0</v>
      </c>
      <c r="E40" s="34">
        <f>'HCP(BackData)'!D63</f>
        <v>0</v>
      </c>
      <c r="F40" s="34">
        <f>'HCP(BackData)'!E63</f>
        <v>0</v>
      </c>
      <c r="G40" s="34">
        <f>'HCP(BackData)'!F63</f>
        <v>0</v>
      </c>
      <c r="H40" s="34">
        <f>'HCP(BackData)'!G63</f>
        <v>0</v>
      </c>
      <c r="I40" s="34">
        <f>'HCP(BackData)'!H63</f>
        <v>0</v>
      </c>
      <c r="J40" s="34">
        <f>'HCP(BackData)'!I63</f>
        <v>0</v>
      </c>
      <c r="L40" s="53"/>
      <c r="M40" s="54"/>
    </row>
    <row r="41" spans="2:13" ht="15" customHeight="1" x14ac:dyDescent="0.3">
      <c r="B41" s="51"/>
      <c r="C41" s="86"/>
      <c r="D41" s="35"/>
      <c r="E41" s="35"/>
      <c r="F41" s="35"/>
      <c r="G41" s="35"/>
      <c r="H41" s="35"/>
      <c r="I41" s="35"/>
      <c r="J41" s="35"/>
      <c r="L41" s="53"/>
      <c r="M41" s="54"/>
    </row>
    <row r="42" spans="2:13" ht="17.850000000000001" customHeight="1" x14ac:dyDescent="0.3">
      <c r="B42" s="51"/>
      <c r="C42" s="87"/>
      <c r="D42" s="34">
        <f>'HCP(BackData)'!C67</f>
        <v>0</v>
      </c>
      <c r="E42" s="34">
        <f>'HCP(BackData)'!D67</f>
        <v>0</v>
      </c>
      <c r="F42" s="34">
        <f>'HCP(BackData)'!E67</f>
        <v>0</v>
      </c>
      <c r="G42" s="34">
        <f>'HCP(BackData)'!F67</f>
        <v>0</v>
      </c>
      <c r="H42" s="34">
        <f>'HCP(BackData)'!G67</f>
        <v>0</v>
      </c>
      <c r="I42" s="34">
        <f>'HCP(BackData)'!H67</f>
        <v>0</v>
      </c>
      <c r="J42" s="34">
        <f>'HCP(BackData)'!I67</f>
        <v>0</v>
      </c>
      <c r="L42" s="53"/>
      <c r="M42" s="54"/>
    </row>
    <row r="43" spans="2:13" ht="15" customHeight="1" x14ac:dyDescent="0.3">
      <c r="B43" s="51"/>
      <c r="C43" s="86"/>
      <c r="D43" s="35"/>
      <c r="E43" s="35"/>
      <c r="F43" s="35"/>
      <c r="G43" s="35"/>
      <c r="H43" s="35"/>
      <c r="I43" s="35"/>
      <c r="J43" s="35"/>
      <c r="L43" s="53"/>
      <c r="M43" s="54"/>
    </row>
    <row r="44" spans="2:13" ht="15" customHeight="1" x14ac:dyDescent="0.3">
      <c r="B44" s="51"/>
      <c r="C44" s="87"/>
      <c r="D44" s="33">
        <f>'HCP(BackData)'!C71</f>
        <v>0</v>
      </c>
      <c r="E44" s="33">
        <f>'HCP(BackData)'!D71</f>
        <v>0</v>
      </c>
      <c r="F44" s="33">
        <f>'HCP(BackData)'!E71</f>
        <v>0</v>
      </c>
      <c r="G44" s="33">
        <f>'HCP(BackData)'!F71</f>
        <v>0</v>
      </c>
      <c r="H44" s="33">
        <f>'HCP(BackData)'!G71</f>
        <v>0</v>
      </c>
      <c r="I44" s="33">
        <f>'HCP(BackData)'!H71</f>
        <v>0</v>
      </c>
      <c r="J44" s="33">
        <f>'HCP(BackData)'!I71</f>
        <v>0</v>
      </c>
      <c r="L44" s="53"/>
      <c r="M44" s="54"/>
    </row>
    <row r="45" spans="2:13" ht="15" customHeight="1" x14ac:dyDescent="0.3">
      <c r="B45" s="51"/>
      <c r="C45" s="86"/>
      <c r="D45" s="35"/>
      <c r="E45" s="35"/>
      <c r="F45" s="35"/>
      <c r="G45" s="35"/>
      <c r="H45" s="35"/>
      <c r="I45" s="35"/>
      <c r="J45" s="35"/>
      <c r="L45" s="53"/>
      <c r="M45" s="54"/>
    </row>
    <row r="46" spans="2:13" ht="15" customHeight="1" x14ac:dyDescent="0.3">
      <c r="B46" s="51"/>
      <c r="C46" s="87"/>
      <c r="D46" s="34">
        <f>'HCP(BackData)'!C75</f>
        <v>0</v>
      </c>
      <c r="E46" s="34">
        <f>'HCP(BackData)'!D75</f>
        <v>0</v>
      </c>
      <c r="F46" s="34">
        <f>'HCP(BackData)'!E75</f>
        <v>0</v>
      </c>
      <c r="G46" s="34">
        <f>'HCP(BackData)'!F75</f>
        <v>0</v>
      </c>
      <c r="H46" s="34">
        <f>'HCP(BackData)'!G75</f>
        <v>0</v>
      </c>
      <c r="I46" s="34">
        <f>'HCP(BackData)'!H75</f>
        <v>0</v>
      </c>
      <c r="J46" s="34">
        <f>'HCP(BackData)'!I75</f>
        <v>0</v>
      </c>
      <c r="L46" s="53"/>
      <c r="M46" s="54"/>
    </row>
    <row r="47" spans="2:13" ht="15" customHeight="1" x14ac:dyDescent="0.3">
      <c r="B47" s="51"/>
      <c r="C47" s="86"/>
      <c r="D47" s="35"/>
      <c r="E47" s="35"/>
      <c r="F47" s="35"/>
      <c r="G47" s="35"/>
      <c r="H47" s="35"/>
      <c r="I47" s="35"/>
      <c r="J47" s="35"/>
      <c r="L47" s="53"/>
      <c r="M47" s="54"/>
    </row>
    <row r="48" spans="2:13" ht="15" customHeight="1" x14ac:dyDescent="0.3">
      <c r="B48" s="51"/>
      <c r="C48" s="87"/>
      <c r="D48" s="34">
        <f>'HCP(BackData)'!C79</f>
        <v>0</v>
      </c>
      <c r="E48" s="34">
        <f>'HCP(BackData)'!D79</f>
        <v>0</v>
      </c>
      <c r="F48" s="34">
        <f>'HCP(BackData)'!E79</f>
        <v>0</v>
      </c>
      <c r="G48" s="34">
        <f>'HCP(BackData)'!F79</f>
        <v>0</v>
      </c>
      <c r="H48" s="34">
        <f>'HCP(BackData)'!G79</f>
        <v>0</v>
      </c>
      <c r="I48" s="34">
        <f>'HCP(BackData)'!H79</f>
        <v>0</v>
      </c>
      <c r="J48" s="34">
        <f>'HCP(BackData)'!I79</f>
        <v>0</v>
      </c>
      <c r="L48" s="53"/>
      <c r="M48" s="54"/>
    </row>
    <row r="49" spans="2:32" ht="15" customHeight="1" x14ac:dyDescent="0.3">
      <c r="B49" s="51"/>
      <c r="C49" s="86"/>
      <c r="D49" s="35"/>
      <c r="E49" s="35"/>
      <c r="F49" s="35"/>
      <c r="G49" s="74"/>
      <c r="H49" s="35"/>
      <c r="I49" s="35"/>
      <c r="J49" s="35"/>
      <c r="L49" s="53"/>
      <c r="M49" s="54"/>
    </row>
    <row r="50" spans="2:32" ht="15" customHeight="1" x14ac:dyDescent="0.3">
      <c r="B50" s="51"/>
      <c r="C50" s="87"/>
      <c r="D50" s="34">
        <f>'HCP(BackData)'!C83</f>
        <v>0</v>
      </c>
      <c r="E50" s="34">
        <f>'HCP(BackData)'!D83</f>
        <v>0</v>
      </c>
      <c r="F50" s="34">
        <f>'HCP(BackData)'!E83</f>
        <v>0</v>
      </c>
      <c r="G50" s="34">
        <f>'HCP(BackData)'!F83</f>
        <v>0</v>
      </c>
      <c r="H50" s="34">
        <f>'HCP(BackData)'!G83</f>
        <v>0</v>
      </c>
      <c r="I50" s="34">
        <f>'HCP(BackData)'!H83</f>
        <v>0</v>
      </c>
      <c r="J50" s="34">
        <f>'HCP(BackData)'!I83</f>
        <v>0</v>
      </c>
      <c r="L50" s="53"/>
      <c r="M50" s="54"/>
    </row>
    <row r="51" spans="2:32" ht="15" customHeight="1" x14ac:dyDescent="0.3">
      <c r="B51" s="51"/>
      <c r="C51" s="86"/>
      <c r="D51" s="35"/>
      <c r="E51" s="35"/>
      <c r="F51" s="35"/>
      <c r="G51" s="35"/>
      <c r="H51" s="35"/>
      <c r="I51" s="35"/>
      <c r="J51" s="35"/>
      <c r="L51" s="53"/>
      <c r="M51" s="54"/>
    </row>
    <row r="52" spans="2:32" ht="15" customHeight="1" x14ac:dyDescent="0.3">
      <c r="B52" s="51"/>
      <c r="C52" s="87"/>
      <c r="D52" s="34">
        <f>'HCP(BackData)'!C87</f>
        <v>0</v>
      </c>
      <c r="E52" s="34">
        <f>'HCP(BackData)'!D87</f>
        <v>0</v>
      </c>
      <c r="F52" s="34">
        <f>'HCP(BackData)'!E87</f>
        <v>0</v>
      </c>
      <c r="G52" s="34">
        <f>'HCP(BackData)'!F87</f>
        <v>0</v>
      </c>
      <c r="H52" s="34">
        <f>'HCP(BackData)'!G87</f>
        <v>0</v>
      </c>
      <c r="I52" s="34">
        <f>'HCP(BackData)'!H87</f>
        <v>0</v>
      </c>
      <c r="J52" s="34">
        <f>'HCP(BackData)'!I87</f>
        <v>0</v>
      </c>
      <c r="L52" s="53"/>
      <c r="M52" s="54"/>
    </row>
    <row r="53" spans="2:32" ht="15" customHeight="1" x14ac:dyDescent="0.3">
      <c r="B53" s="51"/>
      <c r="C53" s="86"/>
      <c r="D53" s="35"/>
      <c r="E53" s="35"/>
      <c r="F53" s="35"/>
      <c r="G53" s="35"/>
      <c r="H53" s="35"/>
      <c r="I53" s="35"/>
      <c r="J53" s="35"/>
      <c r="L53" s="53"/>
      <c r="M53" s="54"/>
    </row>
    <row r="54" spans="2:32" ht="15" customHeight="1" x14ac:dyDescent="0.3">
      <c r="B54" s="51"/>
      <c r="C54" s="87"/>
      <c r="D54" s="34">
        <f>'HCP(BackData)'!C91</f>
        <v>0</v>
      </c>
      <c r="E54" s="34">
        <f>'HCP(BackData)'!D91</f>
        <v>0</v>
      </c>
      <c r="F54" s="34">
        <f>'HCP(BackData)'!E91</f>
        <v>0</v>
      </c>
      <c r="G54" s="34">
        <f>'HCP(BackData)'!F91</f>
        <v>0</v>
      </c>
      <c r="H54" s="34">
        <f>'HCP(BackData)'!G91</f>
        <v>0</v>
      </c>
      <c r="I54" s="34">
        <f>'HCP(BackData)'!H91</f>
        <v>0</v>
      </c>
      <c r="J54" s="34">
        <f>'HCP(BackData)'!I91</f>
        <v>0</v>
      </c>
      <c r="L54" s="53"/>
      <c r="M54" s="54"/>
    </row>
    <row r="55" spans="2:32" ht="15" customHeight="1" x14ac:dyDescent="0.3">
      <c r="B55" s="51"/>
      <c r="C55" s="86"/>
      <c r="D55" s="35"/>
      <c r="E55" s="35"/>
      <c r="F55" s="35"/>
      <c r="G55" s="35"/>
      <c r="H55" s="35"/>
      <c r="I55" s="35"/>
      <c r="J55" s="35"/>
      <c r="L55" s="53"/>
      <c r="M55" s="54"/>
    </row>
    <row r="56" spans="2:32" ht="17.850000000000001" customHeight="1" x14ac:dyDescent="0.3">
      <c r="B56" s="51"/>
      <c r="C56" s="87"/>
      <c r="D56" s="34">
        <f>'HCP(BackData)'!C95</f>
        <v>0</v>
      </c>
      <c r="E56" s="34">
        <f>'HCP(BackData)'!D95</f>
        <v>0</v>
      </c>
      <c r="F56" s="34">
        <f>'HCP(BackData)'!E95</f>
        <v>0</v>
      </c>
      <c r="G56" s="34">
        <f>'HCP(BackData)'!F95</f>
        <v>0</v>
      </c>
      <c r="H56" s="34">
        <f>'HCP(BackData)'!G95</f>
        <v>0</v>
      </c>
      <c r="I56" s="34">
        <f>'HCP(BackData)'!H95</f>
        <v>0</v>
      </c>
      <c r="J56" s="34">
        <f>'HCP(BackData)'!I95</f>
        <v>0</v>
      </c>
      <c r="L56" s="53"/>
      <c r="M56" s="54"/>
    </row>
    <row r="57" spans="2:32" ht="17.850000000000001" customHeight="1" x14ac:dyDescent="0.3">
      <c r="B57" s="51"/>
      <c r="C57" s="119" t="s">
        <v>40</v>
      </c>
      <c r="D57" s="41"/>
      <c r="E57" s="41"/>
      <c r="F57" s="41"/>
      <c r="G57" s="41"/>
      <c r="H57" s="41"/>
      <c r="I57" s="102"/>
      <c r="J57" s="103"/>
      <c r="L57" s="53"/>
      <c r="M57" s="54"/>
    </row>
    <row r="58" spans="2:32" ht="15.6" customHeight="1" x14ac:dyDescent="0.3">
      <c r="B58" s="51"/>
      <c r="C58" s="120"/>
      <c r="D58" s="42">
        <f>'HCP(BackData)'!C99</f>
        <v>0</v>
      </c>
      <c r="E58" s="42">
        <f>'HCP(BackData)'!D99</f>
        <v>0</v>
      </c>
      <c r="F58" s="42">
        <f>'HCP(BackData)'!E99</f>
        <v>0</v>
      </c>
      <c r="G58" s="42">
        <f>'HCP(BackData)'!F99</f>
        <v>0</v>
      </c>
      <c r="H58" s="42">
        <f>'HCP(BackData)'!G99</f>
        <v>0</v>
      </c>
      <c r="I58" s="104"/>
      <c r="J58" s="105"/>
      <c r="L58" s="53"/>
      <c r="M58" s="54"/>
    </row>
    <row r="59" spans="2:32" s="12" customFormat="1" ht="20.100000000000001" customHeight="1" x14ac:dyDescent="0.3">
      <c r="B59" s="60"/>
      <c r="C59" s="61"/>
      <c r="D59" s="62"/>
      <c r="E59" s="62"/>
      <c r="F59" s="99" t="s">
        <v>83</v>
      </c>
      <c r="G59" s="99"/>
      <c r="H59" s="99"/>
      <c r="I59" s="121">
        <f>'HCP(BackData)'!H102</f>
        <v>0</v>
      </c>
      <c r="J59" s="121"/>
      <c r="L59" s="63"/>
      <c r="M59" s="64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2:32" s="12" customFormat="1" ht="20.100000000000001" customHeight="1" x14ac:dyDescent="0.3">
      <c r="B60" s="60"/>
      <c r="C60" s="61"/>
      <c r="D60" s="62"/>
      <c r="E60" s="62"/>
      <c r="F60" s="123" t="s">
        <v>82</v>
      </c>
      <c r="G60" s="123"/>
      <c r="H60" s="123"/>
      <c r="I60" s="122">
        <f>'HCP(BackData)'!H103</f>
        <v>0</v>
      </c>
      <c r="J60" s="122"/>
      <c r="L60" s="63"/>
      <c r="M60" s="64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2:32" s="12" customFormat="1" ht="20.100000000000001" customHeight="1" x14ac:dyDescent="0.3">
      <c r="B61" s="60"/>
      <c r="C61" s="61"/>
      <c r="D61" s="62"/>
      <c r="E61" s="62"/>
      <c r="F61" s="123" t="s">
        <v>76</v>
      </c>
      <c r="G61" s="123"/>
      <c r="H61" s="123"/>
      <c r="I61" s="124">
        <f>I10+J11+I60</f>
        <v>272.8775</v>
      </c>
      <c r="J61" s="124"/>
      <c r="L61" s="63"/>
      <c r="M61" s="64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2:32" s="12" customFormat="1" ht="20.100000000000001" customHeight="1" x14ac:dyDescent="0.3">
      <c r="B62" s="60"/>
      <c r="C62" s="61"/>
      <c r="D62" s="62"/>
      <c r="E62" s="62"/>
      <c r="F62" s="123" t="s">
        <v>77</v>
      </c>
      <c r="G62" s="123"/>
      <c r="H62" s="123"/>
      <c r="I62" s="124">
        <f>E9+I9-I61</f>
        <v>506.77249999999998</v>
      </c>
      <c r="J62" s="124"/>
      <c r="L62" s="63"/>
      <c r="M62" s="64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2:32" s="12" customFormat="1" ht="9.4499999999999993" customHeight="1" x14ac:dyDescent="0.3">
      <c r="B63" s="60"/>
      <c r="C63" s="61"/>
      <c r="D63" s="62"/>
      <c r="E63" s="62"/>
      <c r="F63" s="69"/>
      <c r="G63" s="69"/>
      <c r="H63" s="69"/>
      <c r="I63" s="70"/>
      <c r="J63" s="70"/>
      <c r="L63" s="63"/>
      <c r="M63" s="64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2:32" s="12" customFormat="1" ht="20.100000000000001" customHeight="1" x14ac:dyDescent="0.3">
      <c r="B64" s="60"/>
      <c r="C64" s="125" t="s">
        <v>84</v>
      </c>
      <c r="D64" s="126"/>
      <c r="E64" s="126"/>
      <c r="F64" s="126"/>
      <c r="G64" s="126"/>
      <c r="H64" s="126"/>
      <c r="I64" s="126"/>
      <c r="J64" s="127"/>
      <c r="L64" s="63"/>
      <c r="M64" s="64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2:32" s="12" customFormat="1" ht="29.25" customHeight="1" x14ac:dyDescent="0.3">
      <c r="B65" s="60"/>
      <c r="C65" s="128"/>
      <c r="D65" s="129"/>
      <c r="E65" s="129"/>
      <c r="F65" s="129"/>
      <c r="G65" s="129"/>
      <c r="H65" s="129"/>
      <c r="I65" s="129"/>
      <c r="J65" s="130"/>
      <c r="L65" s="63"/>
      <c r="M65" s="64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2:32" s="12" customFormat="1" ht="20.100000000000001" customHeight="1" x14ac:dyDescent="0.3">
      <c r="B66" s="60"/>
      <c r="C66" s="118" t="s">
        <v>69</v>
      </c>
      <c r="D66" s="118"/>
      <c r="E66" s="118"/>
      <c r="F66" s="118"/>
      <c r="G66" s="118"/>
      <c r="H66" s="118"/>
      <c r="I66" s="118"/>
      <c r="J66" s="118"/>
      <c r="K66" s="118"/>
      <c r="L66" s="63"/>
      <c r="M66" s="64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2:32" ht="7.95" customHeight="1" thickBot="1" x14ac:dyDescent="0.35">
      <c r="B67" s="65"/>
      <c r="C67" s="66"/>
      <c r="D67" s="67"/>
      <c r="E67" s="67"/>
      <c r="F67" s="67"/>
      <c r="G67" s="67"/>
      <c r="H67" s="67"/>
      <c r="I67" s="67"/>
      <c r="J67" s="67"/>
      <c r="K67" s="67"/>
      <c r="L67" s="67"/>
      <c r="M67" s="68"/>
    </row>
    <row r="68" spans="2:32" ht="5.25" customHeight="1" x14ac:dyDescent="0.3"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</row>
    <row r="69" spans="2:32" s="43" customFormat="1" x14ac:dyDescent="0.3">
      <c r="C69" s="46"/>
      <c r="M69"/>
      <c r="N69"/>
    </row>
    <row r="70" spans="2:32" s="43" customFormat="1" x14ac:dyDescent="0.3">
      <c r="C70" s="46"/>
      <c r="M70"/>
      <c r="N70"/>
    </row>
    <row r="71" spans="2:32" s="43" customFormat="1" x14ac:dyDescent="0.3">
      <c r="C71" s="46"/>
      <c r="M71"/>
      <c r="N71"/>
    </row>
    <row r="72" spans="2:32" s="43" customFormat="1" x14ac:dyDescent="0.3">
      <c r="C72" s="46"/>
      <c r="M72"/>
      <c r="N72"/>
    </row>
    <row r="73" spans="2:32" s="43" customFormat="1" x14ac:dyDescent="0.3">
      <c r="C73" s="46"/>
      <c r="M73"/>
      <c r="N73"/>
    </row>
    <row r="74" spans="2:32" s="43" customFormat="1" x14ac:dyDescent="0.3">
      <c r="C74" s="46"/>
      <c r="M74"/>
      <c r="N74"/>
    </row>
    <row r="75" spans="2:32" s="43" customFormat="1" x14ac:dyDescent="0.3">
      <c r="C75" s="46"/>
      <c r="M75"/>
      <c r="N75"/>
    </row>
    <row r="76" spans="2:32" s="43" customFormat="1" x14ac:dyDescent="0.3">
      <c r="C76" s="46"/>
      <c r="M76"/>
      <c r="N76"/>
    </row>
    <row r="77" spans="2:32" s="43" customFormat="1" x14ac:dyDescent="0.3">
      <c r="C77" s="46"/>
      <c r="M77"/>
      <c r="N77"/>
    </row>
    <row r="78" spans="2:32" s="43" customFormat="1" x14ac:dyDescent="0.3">
      <c r="C78" s="46"/>
      <c r="M78"/>
      <c r="N78"/>
    </row>
    <row r="79" spans="2:32" s="43" customFormat="1" x14ac:dyDescent="0.3">
      <c r="C79" s="46"/>
      <c r="M79"/>
      <c r="N79"/>
    </row>
    <row r="80" spans="2:32" s="43" customFormat="1" x14ac:dyDescent="0.3">
      <c r="C80" s="46"/>
      <c r="M80"/>
      <c r="N80"/>
    </row>
    <row r="81" spans="3:14" s="43" customFormat="1" x14ac:dyDescent="0.3">
      <c r="C81" s="46"/>
      <c r="M81"/>
      <c r="N81"/>
    </row>
    <row r="82" spans="3:14" s="43" customFormat="1" x14ac:dyDescent="0.3">
      <c r="C82" s="46"/>
      <c r="M82"/>
      <c r="N82"/>
    </row>
    <row r="83" spans="3:14" s="43" customFormat="1" x14ac:dyDescent="0.3">
      <c r="C83" s="46"/>
      <c r="M83"/>
      <c r="N83"/>
    </row>
    <row r="84" spans="3:14" s="43" customFormat="1" x14ac:dyDescent="0.3">
      <c r="C84" s="46"/>
      <c r="M84"/>
      <c r="N84"/>
    </row>
    <row r="85" spans="3:14" s="43" customFormat="1" x14ac:dyDescent="0.3">
      <c r="C85" s="46"/>
      <c r="M85"/>
      <c r="N85"/>
    </row>
    <row r="86" spans="3:14" s="43" customFormat="1" x14ac:dyDescent="0.3">
      <c r="C86" s="46"/>
      <c r="M86"/>
      <c r="N86"/>
    </row>
    <row r="87" spans="3:14" s="43" customFormat="1" x14ac:dyDescent="0.3">
      <c r="C87" s="46"/>
      <c r="M87"/>
      <c r="N87"/>
    </row>
    <row r="88" spans="3:14" s="43" customFormat="1" x14ac:dyDescent="0.3">
      <c r="C88" s="46"/>
      <c r="M88"/>
      <c r="N88"/>
    </row>
    <row r="89" spans="3:14" s="43" customFormat="1" x14ac:dyDescent="0.3">
      <c r="C89" s="46"/>
      <c r="M89"/>
      <c r="N89"/>
    </row>
    <row r="90" spans="3:14" s="43" customFormat="1" x14ac:dyDescent="0.3">
      <c r="C90" s="46"/>
      <c r="M90"/>
      <c r="N90"/>
    </row>
    <row r="91" spans="3:14" s="43" customFormat="1" x14ac:dyDescent="0.3">
      <c r="C91" s="46"/>
      <c r="M91"/>
      <c r="N91"/>
    </row>
    <row r="92" spans="3:14" s="43" customFormat="1" x14ac:dyDescent="0.3">
      <c r="C92" s="46"/>
      <c r="M92"/>
      <c r="N92"/>
    </row>
    <row r="93" spans="3:14" s="43" customFormat="1" x14ac:dyDescent="0.3">
      <c r="C93" s="46"/>
      <c r="M93"/>
      <c r="N93"/>
    </row>
    <row r="94" spans="3:14" s="43" customFormat="1" x14ac:dyDescent="0.3">
      <c r="C94" s="46"/>
      <c r="M94"/>
      <c r="N94"/>
    </row>
    <row r="95" spans="3:14" s="43" customFormat="1" x14ac:dyDescent="0.3">
      <c r="C95" s="46"/>
      <c r="M95"/>
      <c r="N95"/>
    </row>
    <row r="96" spans="3:14" s="43" customFormat="1" x14ac:dyDescent="0.3">
      <c r="C96" s="46"/>
      <c r="M96"/>
      <c r="N96"/>
    </row>
    <row r="97" spans="3:14" s="43" customFormat="1" x14ac:dyDescent="0.3">
      <c r="C97" s="46"/>
      <c r="M97"/>
      <c r="N97"/>
    </row>
    <row r="98" spans="3:14" s="43" customFormat="1" x14ac:dyDescent="0.3">
      <c r="C98" s="46"/>
      <c r="M98"/>
      <c r="N98"/>
    </row>
    <row r="99" spans="3:14" s="43" customFormat="1" x14ac:dyDescent="0.3">
      <c r="C99" s="46"/>
      <c r="M99"/>
      <c r="N99"/>
    </row>
    <row r="100" spans="3:14" s="43" customFormat="1" x14ac:dyDescent="0.3">
      <c r="C100" s="46"/>
      <c r="M100"/>
      <c r="N100"/>
    </row>
    <row r="101" spans="3:14" s="43" customFormat="1" x14ac:dyDescent="0.3">
      <c r="C101" s="46"/>
      <c r="M101"/>
      <c r="N101"/>
    </row>
    <row r="102" spans="3:14" s="43" customFormat="1" x14ac:dyDescent="0.3">
      <c r="C102" s="46"/>
      <c r="M102"/>
      <c r="N102"/>
    </row>
    <row r="103" spans="3:14" s="43" customFormat="1" x14ac:dyDescent="0.3">
      <c r="C103" s="46"/>
      <c r="M103"/>
      <c r="N103"/>
    </row>
    <row r="104" spans="3:14" s="43" customFormat="1" x14ac:dyDescent="0.3">
      <c r="C104" s="46"/>
      <c r="M104"/>
      <c r="N104"/>
    </row>
    <row r="105" spans="3:14" s="43" customFormat="1" x14ac:dyDescent="0.3">
      <c r="C105" s="46"/>
      <c r="M105"/>
      <c r="N105"/>
    </row>
    <row r="106" spans="3:14" s="43" customFormat="1" x14ac:dyDescent="0.3">
      <c r="C106" s="46"/>
      <c r="M106"/>
      <c r="N106"/>
    </row>
    <row r="107" spans="3:14" s="43" customFormat="1" x14ac:dyDescent="0.3">
      <c r="C107" s="46"/>
      <c r="M107"/>
      <c r="N107"/>
    </row>
    <row r="108" spans="3:14" s="43" customFormat="1" x14ac:dyDescent="0.3">
      <c r="C108" s="46"/>
      <c r="M108"/>
      <c r="N108"/>
    </row>
    <row r="109" spans="3:14" s="43" customFormat="1" x14ac:dyDescent="0.3">
      <c r="C109" s="46"/>
      <c r="M109"/>
      <c r="N109"/>
    </row>
    <row r="110" spans="3:14" s="43" customFormat="1" x14ac:dyDescent="0.3">
      <c r="C110" s="46"/>
      <c r="M110"/>
      <c r="N110"/>
    </row>
    <row r="111" spans="3:14" s="43" customFormat="1" x14ac:dyDescent="0.3">
      <c r="C111" s="46"/>
      <c r="M111"/>
      <c r="N111"/>
    </row>
    <row r="112" spans="3:14" s="43" customFormat="1" x14ac:dyDescent="0.3">
      <c r="C112" s="46"/>
      <c r="M112"/>
      <c r="N112"/>
    </row>
    <row r="113" spans="3:14" s="43" customFormat="1" x14ac:dyDescent="0.3">
      <c r="C113" s="46"/>
      <c r="M113"/>
      <c r="N113"/>
    </row>
    <row r="114" spans="3:14" s="43" customFormat="1" x14ac:dyDescent="0.3">
      <c r="C114" s="46"/>
      <c r="M114"/>
      <c r="N114"/>
    </row>
    <row r="115" spans="3:14" s="43" customFormat="1" x14ac:dyDescent="0.3">
      <c r="C115" s="46"/>
      <c r="M115"/>
      <c r="N115"/>
    </row>
    <row r="116" spans="3:14" s="43" customFormat="1" x14ac:dyDescent="0.3">
      <c r="C116" s="46"/>
      <c r="M116"/>
      <c r="N116"/>
    </row>
  </sheetData>
  <mergeCells count="29">
    <mergeCell ref="F12:H12"/>
    <mergeCell ref="F10:H10"/>
    <mergeCell ref="F8:J8"/>
    <mergeCell ref="C66:K66"/>
    <mergeCell ref="C57:C58"/>
    <mergeCell ref="I59:J59"/>
    <mergeCell ref="I60:J60"/>
    <mergeCell ref="F61:H61"/>
    <mergeCell ref="I61:J61"/>
    <mergeCell ref="F62:H62"/>
    <mergeCell ref="I62:J62"/>
    <mergeCell ref="C64:J65"/>
    <mergeCell ref="F60:H60"/>
    <mergeCell ref="D3:H3"/>
    <mergeCell ref="D4:H4"/>
    <mergeCell ref="F59:H59"/>
    <mergeCell ref="D11:E11"/>
    <mergeCell ref="I9:J9"/>
    <mergeCell ref="I57:J58"/>
    <mergeCell ref="I3:J3"/>
    <mergeCell ref="I4:J4"/>
    <mergeCell ref="C8:D8"/>
    <mergeCell ref="I10:J10"/>
    <mergeCell ref="E5:G5"/>
    <mergeCell ref="D12:E12"/>
    <mergeCell ref="C10:E10"/>
    <mergeCell ref="F9:H9"/>
    <mergeCell ref="F7:H7"/>
    <mergeCell ref="F11:H11"/>
  </mergeCells>
  <dataValidations count="3">
    <dataValidation type="list" allowBlank="1" showInputMessage="1" showErrorMessage="1" sqref="D7" xr:uid="{DB26C74A-04FE-4E5C-95E6-CA10E4D6ECBC}">
      <formula1>"1,2,3,4,NA"</formula1>
    </dataValidation>
    <dataValidation type="list" allowBlank="1" showInputMessage="1" showErrorMessage="1" sqref="I7" xr:uid="{5AB22F4E-68FF-4CA5-879A-8B682DC1F3BB}">
      <formula1>"Dementia 1, Dementia 2, Dementia 3, Dementia 4, NA"</formula1>
    </dataValidation>
    <dataValidation type="list" allowBlank="1" showInputMessage="1" showErrorMessage="1" sqref="D9" xr:uid="{6577EBFE-71BB-EE4D-B8F1-878A6E9F8FEC}">
      <formula1>"YES,NO"</formula1>
    </dataValidation>
  </dataValidations>
  <pageMargins left="0.43307086614173229" right="0.43307086614173229" top="0" bottom="0" header="0" footer="0"/>
  <pageSetup paperSize="9" scale="7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DFActiveSheet">
                <anchor moveWithCells="1" sizeWithCells="1">
                  <from>
                    <xdr:col>14</xdr:col>
                    <xdr:colOff>38100</xdr:colOff>
                    <xdr:row>64</xdr:row>
                    <xdr:rowOff>76200</xdr:rowOff>
                  </from>
                  <to>
                    <xdr:col>15</xdr:col>
                    <xdr:colOff>381000</xdr:colOff>
                    <xdr:row>65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DFActiveSheet">
                <anchor moveWithCells="1" sizeWithCells="1">
                  <from>
                    <xdr:col>14</xdr:col>
                    <xdr:colOff>38100</xdr:colOff>
                    <xdr:row>2</xdr:row>
                    <xdr:rowOff>76200</xdr:rowOff>
                  </from>
                  <to>
                    <xdr:col>15</xdr:col>
                    <xdr:colOff>381000</xdr:colOff>
                    <xdr:row>2</xdr:row>
                    <xdr:rowOff>426720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DFActiveSheet">
                <anchor moveWithCells="1" sizeWithCells="1">
                  <from>
                    <xdr:col>14</xdr:col>
                    <xdr:colOff>38100</xdr:colOff>
                    <xdr:row>22</xdr:row>
                    <xdr:rowOff>76200</xdr:rowOff>
                  </from>
                  <to>
                    <xdr:col>15</xdr:col>
                    <xdr:colOff>381000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clear_cells">
                <anchor moveWithCells="1" sizeWithCells="1">
                  <from>
                    <xdr:col>16</xdr:col>
                    <xdr:colOff>251460</xdr:colOff>
                    <xdr:row>2</xdr:row>
                    <xdr:rowOff>0</xdr:rowOff>
                  </from>
                  <to>
                    <xdr:col>18</xdr:col>
                    <xdr:colOff>419100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5D482A-BBC7-4A5C-9EC7-20F3A69C2257}">
          <x14:formula1>
            <xm:f>Sheet3!$E:$E</xm:f>
          </x14:formula1>
          <xm:sqref>C55 C51 C49 C45 C41 C37 C35 C27 C33 C31 C29 C47 C39 C43 C53 C25 C19 C23 C17 C15 C21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EE80F-771E-FA4C-A8C9-3B5AEA029EB4}">
  <sheetPr codeName="Sheet1"/>
  <dimension ref="A1:K105"/>
  <sheetViews>
    <sheetView topLeftCell="A69" zoomScale="103" zoomScaleNormal="103" workbookViewId="0">
      <selection activeCell="C95" sqref="C95:G95"/>
    </sheetView>
  </sheetViews>
  <sheetFormatPr defaultColWidth="8.88671875" defaultRowHeight="14.4" x14ac:dyDescent="0.3"/>
  <cols>
    <col min="1" max="1" width="22.33203125" style="5" customWidth="1"/>
    <col min="2" max="2" width="10" style="5" customWidth="1"/>
    <col min="3" max="9" width="17.88671875" customWidth="1"/>
  </cols>
  <sheetData>
    <row r="1" spans="1:9" ht="50.7" customHeight="1" x14ac:dyDescent="0.3">
      <c r="C1" s="89" t="s">
        <v>31</v>
      </c>
      <c r="D1" s="89"/>
      <c r="E1" s="89"/>
      <c r="F1" s="89"/>
      <c r="G1" s="89"/>
      <c r="H1" s="90"/>
      <c r="I1" s="90"/>
    </row>
    <row r="2" spans="1:9" ht="19.2" customHeight="1" x14ac:dyDescent="0.3">
      <c r="C2" s="91" t="s">
        <v>32</v>
      </c>
      <c r="D2" s="91"/>
      <c r="E2" s="91"/>
      <c r="F2" s="91"/>
      <c r="G2" s="91"/>
      <c r="H2" s="90"/>
      <c r="I2" s="90"/>
    </row>
    <row r="3" spans="1:9" ht="21.45" customHeight="1" x14ac:dyDescent="0.3">
      <c r="C3" s="10"/>
      <c r="D3" s="10"/>
      <c r="E3" s="10"/>
      <c r="F3" s="10"/>
      <c r="G3" s="10"/>
    </row>
    <row r="4" spans="1:9" ht="20.100000000000001" customHeight="1" x14ac:dyDescent="0.3">
      <c r="A4" s="7" t="s">
        <v>24</v>
      </c>
      <c r="B4" s="7"/>
      <c r="C4" s="92"/>
      <c r="D4" s="92"/>
      <c r="E4" s="92"/>
      <c r="F4" s="92"/>
      <c r="G4" s="92"/>
      <c r="H4" s="92"/>
      <c r="I4" s="92"/>
    </row>
    <row r="5" spans="1:9" ht="20.100000000000001" customHeight="1" x14ac:dyDescent="0.3">
      <c r="A5" s="7" t="s">
        <v>25</v>
      </c>
      <c r="B5" s="7"/>
      <c r="C5" s="7">
        <f>HCP!D7</f>
        <v>1</v>
      </c>
      <c r="D5" s="19">
        <f>LOOKUP(C5,Sheet3!A2:A6,Sheet3!B2:B6)</f>
        <v>25.15</v>
      </c>
      <c r="E5" s="88" t="s">
        <v>36</v>
      </c>
      <c r="F5" s="88"/>
      <c r="G5" s="88"/>
      <c r="H5" s="7" t="s">
        <v>61</v>
      </c>
      <c r="I5" s="19">
        <f>LOOKUP(H5,Sheet3!C2:C7,Sheet3!D2:D7)</f>
        <v>0</v>
      </c>
    </row>
    <row r="6" spans="1:9" ht="20.100000000000001" customHeight="1" x14ac:dyDescent="0.3">
      <c r="A6" s="7" t="s">
        <v>26</v>
      </c>
      <c r="B6" s="7"/>
      <c r="C6" s="8"/>
      <c r="D6" s="8"/>
      <c r="E6" s="88" t="s">
        <v>78</v>
      </c>
      <c r="F6" s="88"/>
      <c r="G6" s="88"/>
      <c r="H6" s="151">
        <f>(D5+I5)*31</f>
        <v>779.65</v>
      </c>
      <c r="I6" s="151"/>
    </row>
    <row r="7" spans="1:9" ht="20.100000000000001" customHeight="1" x14ac:dyDescent="0.3">
      <c r="A7" s="7"/>
      <c r="B7" s="7"/>
      <c r="C7" s="8"/>
      <c r="D7" s="8"/>
      <c r="E7" s="154" t="s">
        <v>75</v>
      </c>
      <c r="F7" s="155"/>
      <c r="G7" s="156"/>
      <c r="H7" s="152">
        <f>HCP!I10</f>
        <v>155.93</v>
      </c>
      <c r="I7" s="153"/>
    </row>
    <row r="8" spans="1:9" ht="20.100000000000001" customHeight="1" x14ac:dyDescent="0.3">
      <c r="A8" s="7" t="s">
        <v>29</v>
      </c>
      <c r="B8" s="7"/>
      <c r="C8" s="88" t="s">
        <v>27</v>
      </c>
      <c r="D8" s="88"/>
      <c r="E8" s="88" t="s">
        <v>28</v>
      </c>
      <c r="F8" s="88"/>
      <c r="G8" s="88"/>
      <c r="H8" s="20">
        <v>0.15</v>
      </c>
      <c r="I8" s="19">
        <f>(D5+I5)*31*H8</f>
        <v>116.94749999999999</v>
      </c>
    </row>
    <row r="9" spans="1:9" ht="20.100000000000001" customHeight="1" x14ac:dyDescent="0.3">
      <c r="A9" s="7" t="s">
        <v>33</v>
      </c>
      <c r="B9" s="7"/>
      <c r="C9" s="8"/>
      <c r="D9" s="8"/>
      <c r="E9" s="88" t="s">
        <v>30</v>
      </c>
      <c r="F9" s="88"/>
      <c r="G9" s="88"/>
      <c r="H9" s="8"/>
      <c r="I9" s="8"/>
    </row>
    <row r="10" spans="1:9" ht="20.100000000000001" customHeight="1" x14ac:dyDescent="0.3"/>
    <row r="11" spans="1:9" s="4" customFormat="1" ht="23.85" customHeight="1" x14ac:dyDescent="0.3">
      <c r="A11" s="6" t="s">
        <v>0</v>
      </c>
      <c r="B11" s="6" t="s">
        <v>53</v>
      </c>
      <c r="C11" s="6" t="s">
        <v>1</v>
      </c>
      <c r="D11" s="6" t="s">
        <v>2</v>
      </c>
      <c r="E11" s="6" t="s">
        <v>3</v>
      </c>
      <c r="F11" s="6" t="s">
        <v>4</v>
      </c>
      <c r="G11" s="6" t="s">
        <v>5</v>
      </c>
      <c r="H11" s="6" t="s">
        <v>6</v>
      </c>
      <c r="I11" s="6" t="s">
        <v>7</v>
      </c>
    </row>
    <row r="12" spans="1:9" ht="15" customHeight="1" x14ac:dyDescent="0.3">
      <c r="A12" s="131" t="str">
        <f>HCP!C15</f>
        <v>Domestic Assistance</v>
      </c>
      <c r="B12" s="138" t="str">
        <f>IF(A12=0,"DA",VLOOKUP(A12,Sheet3!$E$3:$K$18,2,0))</f>
        <v>DA</v>
      </c>
      <c r="C12" s="18">
        <f>HCP!D15</f>
        <v>0</v>
      </c>
      <c r="D12" s="18">
        <f>HCP!E15</f>
        <v>0</v>
      </c>
      <c r="E12" s="18">
        <f>HCP!F15</f>
        <v>0</v>
      </c>
      <c r="F12" s="18">
        <f>HCP!G15</f>
        <v>0</v>
      </c>
      <c r="G12" s="18">
        <f>HCP!H15</f>
        <v>0</v>
      </c>
      <c r="H12" s="18">
        <f>HCP!I15</f>
        <v>0</v>
      </c>
      <c r="I12" s="18">
        <f>HCP!J15</f>
        <v>0</v>
      </c>
    </row>
    <row r="13" spans="1:9" ht="15" customHeight="1" x14ac:dyDescent="0.3">
      <c r="A13" s="131"/>
      <c r="B13" s="138"/>
      <c r="C13" s="26" t="str">
        <f>IF(C12=0,"0:00",IF($B$12="30S","1:00",IF($B$12="EN30","1:00",IF($B$12="RN30","1:00",(RIGHT(C12,5)-LEFT(C12,5))))))</f>
        <v>0:00</v>
      </c>
      <c r="D13" s="26" t="str">
        <f t="shared" ref="D13:I13" si="0">IF(D12=0,"0:00",IF($B$12="30S","1:00",IF($B$12="EN30","1:00",IF($B$12="RN30","1:00",(RIGHT(D12,5)-LEFT(D12,5))))))</f>
        <v>0:00</v>
      </c>
      <c r="E13" s="26" t="str">
        <f t="shared" si="0"/>
        <v>0:00</v>
      </c>
      <c r="F13" s="26" t="str">
        <f t="shared" si="0"/>
        <v>0:00</v>
      </c>
      <c r="G13" s="26" t="str">
        <f t="shared" si="0"/>
        <v>0:00</v>
      </c>
      <c r="H13" s="26" t="str">
        <f t="shared" si="0"/>
        <v>0:00</v>
      </c>
      <c r="I13" s="26" t="str">
        <f t="shared" si="0"/>
        <v>0:00</v>
      </c>
    </row>
    <row r="14" spans="1:9" ht="15" customHeight="1" x14ac:dyDescent="0.3">
      <c r="A14" s="131"/>
      <c r="B14" s="138"/>
      <c r="C14" s="27">
        <f>HOUR(C13)+(MINUTE(C13)/60)</f>
        <v>0</v>
      </c>
      <c r="D14" s="27">
        <f t="shared" ref="D14:I14" si="1">HOUR(D13)+(MINUTE(D13)/60)</f>
        <v>0</v>
      </c>
      <c r="E14" s="27">
        <f t="shared" si="1"/>
        <v>0</v>
      </c>
      <c r="F14" s="27">
        <f t="shared" si="1"/>
        <v>0</v>
      </c>
      <c r="G14" s="27">
        <f t="shared" si="1"/>
        <v>0</v>
      </c>
      <c r="H14" s="27">
        <f t="shared" si="1"/>
        <v>0</v>
      </c>
      <c r="I14" s="27">
        <f t="shared" si="1"/>
        <v>0</v>
      </c>
    </row>
    <row r="15" spans="1:9" ht="15" customHeight="1" x14ac:dyDescent="0.3">
      <c r="A15" s="131"/>
      <c r="B15" s="138"/>
      <c r="C15" s="24">
        <f>(IF(AND(LEFT(C12,5)&gt;="07:00",LEFT(C12,5)&lt;="18:00"),VLOOKUP($B$12,Sheet3!$F$3:$H$18,2,FALSE),VLOOKUP($B$12,Sheet3!$F$3:$H$18,3,FALSE)))*C14</f>
        <v>0</v>
      </c>
      <c r="D15" s="24">
        <f>(IF(AND(LEFT(D12,5)&gt;="07:00",LEFT(D12,5)&lt;="18:00"),VLOOKUP($B$12,Sheet3!$F$3:$H$18,2,FALSE),VLOOKUP($B$12,Sheet3!$F$3:$H$18,3,FALSE)))*D14</f>
        <v>0</v>
      </c>
      <c r="E15" s="24">
        <f>(IF(AND(LEFT(E12,5)&gt;="07:00",LEFT(E12,5)&lt;="18:00"),VLOOKUP($B$12,Sheet3!$F$3:$H$18,2,FALSE),VLOOKUP($B$12,Sheet3!$F$3:$H$18,3,FALSE)))*E14</f>
        <v>0</v>
      </c>
      <c r="F15" s="24">
        <f>(IF(AND(LEFT(F12,5)&gt;="07:00",LEFT(F12,5)&lt;="18:00"),VLOOKUP($B$12,Sheet3!$F$3:$H$18,2,FALSE),VLOOKUP($B$12,Sheet3!$F$3:$H$18,3,FALSE)))*F14</f>
        <v>0</v>
      </c>
      <c r="G15" s="24">
        <f>(IF(AND(LEFT(G12,5)&gt;="07:00",LEFT(G12,5)&lt;="18:00"),VLOOKUP($B$12,Sheet3!$F$3:$H$18,2,FALSE),VLOOKUP($B$12,Sheet3!$F$3:$H$18,3,FALSE)))*G14</f>
        <v>0</v>
      </c>
      <c r="H15" s="24">
        <f>(IF(AND(LEFT(H12,5)&gt;="07:00",LEFT(H12,5)&lt;="18:00"),VLOOKUP(B12,Sheet3!F3:I18,4,FALSE),0))*H14</f>
        <v>0</v>
      </c>
      <c r="I15" s="24">
        <f>(IF(AND(LEFT(I12,5)&gt;="07:00",LEFT(I12,5)&lt;="18:00"),VLOOKUP(B12,Sheet3!F3:J18,5,FALSE),0))*I14</f>
        <v>0</v>
      </c>
    </row>
    <row r="16" spans="1:9" ht="15" customHeight="1" x14ac:dyDescent="0.3">
      <c r="A16" s="131" t="str">
        <f>HCP!C17</f>
        <v>Gardening / Maintenance</v>
      </c>
      <c r="B16" s="138" t="str">
        <f>IF(A16=0,"DA",VLOOKUP(A16,Sheet3!$E$3:$K$18,2,0))</f>
        <v>G/M</v>
      </c>
      <c r="C16" s="18">
        <f>HCP!D17</f>
        <v>0</v>
      </c>
      <c r="D16" s="18">
        <f>HCP!E17</f>
        <v>0</v>
      </c>
      <c r="E16" s="18">
        <f>HCP!F17</f>
        <v>0</v>
      </c>
      <c r="F16" s="18">
        <f>HCP!G17</f>
        <v>0</v>
      </c>
      <c r="G16" s="18">
        <f>HCP!H17</f>
        <v>0</v>
      </c>
      <c r="H16" s="18">
        <f>HCP!I17</f>
        <v>0</v>
      </c>
      <c r="I16" s="18">
        <f>HCP!J17</f>
        <v>0</v>
      </c>
    </row>
    <row r="17" spans="1:11" ht="15" customHeight="1" x14ac:dyDescent="0.3">
      <c r="A17" s="131"/>
      <c r="B17" s="138"/>
      <c r="C17" s="26" t="str">
        <f>IF(C16=0,"0:00",IF($B$16="30S","1:00",IF($B$16="EN30","1:00",IF($B$16="RN30","1:00",(RIGHT(C16,5)-LEFT(C16,5))))))</f>
        <v>0:00</v>
      </c>
      <c r="D17" s="26" t="str">
        <f t="shared" ref="D17:I17" si="2">IF(D16=0,"0:00",IF($B$16="30S","1:00",IF($B$16="EN30","1:00",IF($B$16="RN30","1:00",(RIGHT(D16,5)-LEFT(D16,5))))))</f>
        <v>0:00</v>
      </c>
      <c r="E17" s="26" t="str">
        <f t="shared" si="2"/>
        <v>0:00</v>
      </c>
      <c r="F17" s="26" t="str">
        <f t="shared" si="2"/>
        <v>0:00</v>
      </c>
      <c r="G17" s="26" t="str">
        <f t="shared" si="2"/>
        <v>0:00</v>
      </c>
      <c r="H17" s="26" t="str">
        <f t="shared" si="2"/>
        <v>0:00</v>
      </c>
      <c r="I17" s="26" t="str">
        <f t="shared" si="2"/>
        <v>0:00</v>
      </c>
    </row>
    <row r="18" spans="1:11" ht="15" customHeight="1" x14ac:dyDescent="0.3">
      <c r="A18" s="131"/>
      <c r="B18" s="138"/>
      <c r="C18" s="27">
        <f>HOUR(C17)+(MINUTE(C17)/60)</f>
        <v>0</v>
      </c>
      <c r="D18" s="27">
        <f t="shared" ref="D18:I18" si="3">HOUR(D17)+(MINUTE(D17)/60)</f>
        <v>0</v>
      </c>
      <c r="E18" s="27">
        <f t="shared" si="3"/>
        <v>0</v>
      </c>
      <c r="F18" s="27">
        <f t="shared" si="3"/>
        <v>0</v>
      </c>
      <c r="G18" s="27">
        <f t="shared" si="3"/>
        <v>0</v>
      </c>
      <c r="H18" s="27">
        <f t="shared" si="3"/>
        <v>0</v>
      </c>
      <c r="I18" s="27">
        <f t="shared" si="3"/>
        <v>0</v>
      </c>
    </row>
    <row r="19" spans="1:11" ht="15" customHeight="1" x14ac:dyDescent="0.3">
      <c r="A19" s="131"/>
      <c r="B19" s="138"/>
      <c r="C19" s="24">
        <f>(IF(AND(LEFT(C16,5)&gt;="07:00",LEFT(C16,5)&lt;="18:00"),VLOOKUP($B$16,Sheet3!$F$3:$H$18,2,FALSE),VLOOKUP($B$16,Sheet3!$F$3:$H$18,3,FALSE)))*C18</f>
        <v>0</v>
      </c>
      <c r="D19" s="24">
        <f>(IF(AND(LEFT(D16,5)&gt;="07:00",LEFT(D16,5)&lt;="18:00"),VLOOKUP($B$16,Sheet3!$F$3:$H$18,2,FALSE),VLOOKUP($B$16,Sheet3!$F$3:$H$18,3,FALSE)))*D18</f>
        <v>0</v>
      </c>
      <c r="E19" s="24">
        <f>(IF(AND(LEFT(E16,5)&gt;="07:00",LEFT(E16,5)&lt;="18:00"),VLOOKUP($B$16,Sheet3!$F$3:$H$18,2,FALSE),VLOOKUP($B$16,Sheet3!$F$3:$H$18,3,FALSE)))*E18</f>
        <v>0</v>
      </c>
      <c r="F19" s="24">
        <f>(IF(AND(LEFT(F16,5)&gt;="07:00",LEFT(F16,5)&lt;="18:00"),VLOOKUP($B$16,Sheet3!$F$3:$H$18,2,FALSE),VLOOKUP($B$16,Sheet3!$F$3:$H$18,3,FALSE)))*F18</f>
        <v>0</v>
      </c>
      <c r="G19" s="24">
        <f>(IF(AND(LEFT(G16,5)&gt;="07:00",LEFT(G16,5)&lt;="18:00"),VLOOKUP($B$16,Sheet3!$F$3:$H$18,2,FALSE),VLOOKUP($B$16,Sheet3!$F$3:$H$18,3,FALSE)))*G18</f>
        <v>0</v>
      </c>
      <c r="H19" s="25">
        <f>(IF(AND(LEFT(H16,5)&gt;="07:00",LEFT(H16,5)&lt;="18:00"),VLOOKUP(B16,Sheet3!F3:I18,4,FALSE),0))*H18</f>
        <v>0</v>
      </c>
      <c r="I19" s="23">
        <f>(IF(AND(LEFT(I16,5)&gt;="07:00",LEFT(I16,5)&lt;="18:00"),VLOOKUP(B16,Sheet3!F3:J18,5,FALSE),0))*I18</f>
        <v>0</v>
      </c>
    </row>
    <row r="20" spans="1:11" ht="15" customHeight="1" x14ac:dyDescent="0.3">
      <c r="A20" s="131" t="str">
        <f>HCP!C19</f>
        <v>Personal Care</v>
      </c>
      <c r="B20" s="138" t="str">
        <f>IF(A20=0,"DA",VLOOKUP(A20,Sheet3!$E$3:$K$18,2,0))</f>
        <v>PC</v>
      </c>
      <c r="C20" s="18">
        <f>HCP!D19</f>
        <v>0</v>
      </c>
      <c r="D20" s="18">
        <f>HCP!E19</f>
        <v>0</v>
      </c>
      <c r="E20" s="18">
        <f>HCP!F19</f>
        <v>0</v>
      </c>
      <c r="F20" s="18">
        <f>HCP!G19</f>
        <v>0</v>
      </c>
      <c r="G20" s="18">
        <f>HCP!H19</f>
        <v>0</v>
      </c>
      <c r="H20" s="18">
        <f>HCP!I19</f>
        <v>0</v>
      </c>
      <c r="I20" s="18">
        <f>HCP!J19</f>
        <v>0</v>
      </c>
    </row>
    <row r="21" spans="1:11" ht="15" customHeight="1" x14ac:dyDescent="0.3">
      <c r="A21" s="131"/>
      <c r="B21" s="138"/>
      <c r="C21" s="26" t="str">
        <f>IF(C20=0,"0:00",IF($B$20="30S","1:00",IF($B$20="EN30","1:00",IF($B$20="RN30","1:00",(RIGHT(C20,5)-LEFT(C20,5))))))</f>
        <v>0:00</v>
      </c>
      <c r="D21" s="26" t="str">
        <f t="shared" ref="D21:I21" si="4">IF(D20=0,"0:00",IF($B$20="30S","1:00",IF($B$20="EN30","1:00",IF($B$20="RN30","1:00",(RIGHT(D20,5)-LEFT(D20,5))))))</f>
        <v>0:00</v>
      </c>
      <c r="E21" s="26" t="str">
        <f t="shared" si="4"/>
        <v>0:00</v>
      </c>
      <c r="F21" s="26" t="str">
        <f t="shared" si="4"/>
        <v>0:00</v>
      </c>
      <c r="G21" s="26" t="str">
        <f t="shared" si="4"/>
        <v>0:00</v>
      </c>
      <c r="H21" s="26" t="str">
        <f t="shared" si="4"/>
        <v>0:00</v>
      </c>
      <c r="I21" s="26" t="str">
        <f t="shared" si="4"/>
        <v>0:00</v>
      </c>
    </row>
    <row r="22" spans="1:11" ht="15" customHeight="1" x14ac:dyDescent="0.3">
      <c r="A22" s="131"/>
      <c r="B22" s="138"/>
      <c r="C22" s="27">
        <f>HOUR(C21)+(MINUTE(C21)/60)</f>
        <v>0</v>
      </c>
      <c r="D22" s="27">
        <f t="shared" ref="D22:I22" si="5">HOUR(D21)+(MINUTE(D21)/60)</f>
        <v>0</v>
      </c>
      <c r="E22" s="27">
        <f t="shared" si="5"/>
        <v>0</v>
      </c>
      <c r="F22" s="27">
        <f t="shared" si="5"/>
        <v>0</v>
      </c>
      <c r="G22" s="27">
        <f t="shared" si="5"/>
        <v>0</v>
      </c>
      <c r="H22" s="27">
        <f t="shared" si="5"/>
        <v>0</v>
      </c>
      <c r="I22" s="27">
        <f t="shared" si="5"/>
        <v>0</v>
      </c>
    </row>
    <row r="23" spans="1:11" ht="15" customHeight="1" x14ac:dyDescent="0.3">
      <c r="A23" s="131"/>
      <c r="B23" s="138"/>
      <c r="C23" s="24">
        <f>(IF(AND(LEFT(C20,5)&gt;="07:00",LEFT(C20,5)&lt;="18:00"),VLOOKUP($B$20,Sheet3!$F$3:$H$18,2,FALSE),VLOOKUP($B$20,Sheet3!$F$3:$H$18,3,FALSE)))*C22</f>
        <v>0</v>
      </c>
      <c r="D23" s="24">
        <f>(IF(AND(LEFT(D20,5)&gt;="07:00",LEFT(D20,5)&lt;="18:00"),VLOOKUP($B$20,Sheet3!$F$3:$H$18,2,FALSE),VLOOKUP($B$20,Sheet3!$F$3:$H$18,3,FALSE)))*D22</f>
        <v>0</v>
      </c>
      <c r="E23" s="24">
        <f>(IF(AND(LEFT(E20,5)&gt;="07:00",LEFT(E20,5)&lt;="18:00"),VLOOKUP($B$20,Sheet3!$F$3:$H$18,2,FALSE),VLOOKUP($B$20,Sheet3!$F$3:$H$18,3,FALSE)))*E22</f>
        <v>0</v>
      </c>
      <c r="F23" s="24">
        <f>(IF(AND(LEFT(F20,5)&gt;="07:00",LEFT(F20,5)&lt;="18:00"),VLOOKUP($B$20,Sheet3!$F$3:$H$18,2,FALSE),VLOOKUP($B$20,Sheet3!$F$3:$H$18,3,FALSE)))*F22</f>
        <v>0</v>
      </c>
      <c r="G23" s="24">
        <f>(IF(AND(LEFT(G20,5)&gt;="07:00",LEFT(G20,5)&lt;="18:00"),VLOOKUP($B$20,Sheet3!$F$3:$H$18,2,FALSE),VLOOKUP($B$20,Sheet3!$F$3:$H$18,3,FALSE)))*G22</f>
        <v>0</v>
      </c>
      <c r="H23" s="25">
        <f>(IF(AND(LEFT(H20,5)&gt;="07:00",LEFT(H20,5)&lt;="18:00"),VLOOKUP(B20,Sheet3!F3:I14,4,FALSE),0))*H22</f>
        <v>0</v>
      </c>
      <c r="I23" s="23">
        <f>(IF(AND(LEFT(I20,5)&gt;="07:00",LEFT(I20,5)&lt;="18:00"),VLOOKUP(B20,Sheet3!F3:J14,5,FALSE),0))*I22</f>
        <v>0</v>
      </c>
    </row>
    <row r="24" spans="1:11" ht="15" customHeight="1" x14ac:dyDescent="0.3">
      <c r="A24" s="131" t="str">
        <f>HCP!C21</f>
        <v>Social Support</v>
      </c>
      <c r="B24" s="138" t="str">
        <f>IF(A24=0,"DA",VLOOKUP(A24,Sheet3!$E$3:$K$18,2,0))</f>
        <v>SS</v>
      </c>
      <c r="C24" s="18">
        <f>HCP!D21</f>
        <v>0</v>
      </c>
      <c r="D24" s="18">
        <f>HCP!E21</f>
        <v>0</v>
      </c>
      <c r="E24" s="18">
        <f>HCP!F21</f>
        <v>0</v>
      </c>
      <c r="F24" s="18">
        <f>HCP!G21</f>
        <v>0</v>
      </c>
      <c r="G24" s="18">
        <f>HCP!H21</f>
        <v>0</v>
      </c>
      <c r="H24" s="18">
        <f>HCP!I21</f>
        <v>0</v>
      </c>
      <c r="I24" s="18">
        <f>HCP!J21</f>
        <v>0</v>
      </c>
    </row>
    <row r="25" spans="1:11" ht="15" customHeight="1" x14ac:dyDescent="0.3">
      <c r="A25" s="131"/>
      <c r="B25" s="138"/>
      <c r="C25" s="26" t="str">
        <f>IF(C24=0,"0:00",IF($B$24="30S","1:00",IF($B$24="EN30","1:00",IF($B$24="RN30","1:00",(RIGHT(C24,5)-LEFT(C24,5))))))</f>
        <v>0:00</v>
      </c>
      <c r="D25" s="26" t="str">
        <f t="shared" ref="D25:I25" si="6">IF(D24=0,"0:00",IF($B$24="30S","1:00",IF($B$24="EN30","1:00",IF($B$24="RN30","1:00",(RIGHT(D24,5)-LEFT(D24,5))))))</f>
        <v>0:00</v>
      </c>
      <c r="E25" s="26" t="str">
        <f t="shared" si="6"/>
        <v>0:00</v>
      </c>
      <c r="F25" s="26" t="str">
        <f t="shared" si="6"/>
        <v>0:00</v>
      </c>
      <c r="G25" s="26" t="str">
        <f t="shared" si="6"/>
        <v>0:00</v>
      </c>
      <c r="H25" s="26" t="str">
        <f t="shared" si="6"/>
        <v>0:00</v>
      </c>
      <c r="I25" s="26" t="str">
        <f t="shared" si="6"/>
        <v>0:00</v>
      </c>
    </row>
    <row r="26" spans="1:11" ht="15" customHeight="1" x14ac:dyDescent="0.3">
      <c r="A26" s="131"/>
      <c r="B26" s="138"/>
      <c r="C26" s="27">
        <f>HOUR(C25)+(MINUTE(C25)/60)</f>
        <v>0</v>
      </c>
      <c r="D26" s="27">
        <f t="shared" ref="D26:I26" si="7">HOUR(D25)+(MINUTE(D25)/60)</f>
        <v>0</v>
      </c>
      <c r="E26" s="27">
        <f t="shared" si="7"/>
        <v>0</v>
      </c>
      <c r="F26" s="27">
        <f t="shared" si="7"/>
        <v>0</v>
      </c>
      <c r="G26" s="27">
        <f t="shared" si="7"/>
        <v>0</v>
      </c>
      <c r="H26" s="27">
        <f t="shared" si="7"/>
        <v>0</v>
      </c>
      <c r="I26" s="27">
        <f t="shared" si="7"/>
        <v>0</v>
      </c>
    </row>
    <row r="27" spans="1:11" ht="15" customHeight="1" x14ac:dyDescent="0.3">
      <c r="A27" s="131"/>
      <c r="B27" s="138"/>
      <c r="C27" s="24">
        <f>(IF(AND(LEFT(C24,5)&gt;="07:00",LEFT(C24,5)&lt;="18:00"),VLOOKUP($B$24,Sheet3!$F$3:$H$18,2,FALSE),VLOOKUP($B$24,Sheet3!$F$3:$H$18,3,FALSE)))*C26</f>
        <v>0</v>
      </c>
      <c r="D27" s="24">
        <f>(IF(AND(LEFT(D24,5)&gt;="07:00",LEFT(D24,5)&lt;="18:00"),VLOOKUP($B$24,Sheet3!$F$3:$H$18,2,FALSE),VLOOKUP($B$24,Sheet3!$F$3:$H$18,3,FALSE)))*D26</f>
        <v>0</v>
      </c>
      <c r="E27" s="24">
        <f>(IF(AND(LEFT(E24,5)&gt;="07:00",LEFT(E24,5)&lt;="18:00"),VLOOKUP($B$24,Sheet3!$F$3:$H$18,2,FALSE),VLOOKUP($B$24,Sheet3!$F$3:$H$18,3,FALSE)))*E26</f>
        <v>0</v>
      </c>
      <c r="F27" s="24">
        <f>(IF(AND(LEFT(F24,5)&gt;="07:00",LEFT(F24,5)&lt;="18:00"),VLOOKUP($B$24,Sheet3!$F$3:$H$18,2,FALSE),VLOOKUP($B$24,Sheet3!$F$3:$H$18,3,FALSE)))*F26</f>
        <v>0</v>
      </c>
      <c r="G27" s="24">
        <f>(IF(AND(LEFT(G24,5)&gt;="07:00",LEFT(G24,5)&lt;="18:00"),VLOOKUP($B$24,Sheet3!$F$3:$H$18,2,FALSE),VLOOKUP($B$24,Sheet3!$F$3:$H$18,3,FALSE)))*G26</f>
        <v>0</v>
      </c>
      <c r="H27" s="25">
        <f>(IF(AND(LEFT(H24,5)&gt;="07:00",LEFT(H24,5)&lt;="18:00"),VLOOKUP(B24,Sheet3!F3:I18,4,FALSE),0))*H26</f>
        <v>0</v>
      </c>
      <c r="I27" s="23">
        <f>(IF(AND(LEFT(I24,5)&gt;="07:00",LEFT(I24,5)&lt;="18:00"),VLOOKUP(B24,Sheet3!F3:J18,5,FALSE),0))*I26</f>
        <v>0</v>
      </c>
    </row>
    <row r="28" spans="1:11" ht="15" customHeight="1" x14ac:dyDescent="0.3">
      <c r="A28" s="142">
        <f>HCP!C23</f>
        <v>0</v>
      </c>
      <c r="B28" s="145" t="str">
        <f>IF(A28=0,"DA",VLOOKUP(A28,Sheet3!$E$3:$K$18,2,0))</f>
        <v>DA</v>
      </c>
      <c r="C28" s="18">
        <f>HCP!D23</f>
        <v>0</v>
      </c>
      <c r="D28" s="18">
        <f>HCP!E23</f>
        <v>0</v>
      </c>
      <c r="E28" s="18">
        <f>HCP!F23</f>
        <v>0</v>
      </c>
      <c r="F28" s="18">
        <f>HCP!G23</f>
        <v>0</v>
      </c>
      <c r="G28" s="18">
        <f>HCP!H23</f>
        <v>0</v>
      </c>
      <c r="H28" s="18">
        <f>HCP!I23</f>
        <v>0</v>
      </c>
      <c r="I28" s="18">
        <f>HCP!J23</f>
        <v>0</v>
      </c>
    </row>
    <row r="29" spans="1:11" ht="15" customHeight="1" x14ac:dyDescent="0.3">
      <c r="A29" s="143"/>
      <c r="B29" s="146"/>
      <c r="C29" s="26" t="str">
        <f>IF(C28=0,"0:00",IF($B$28="30S","1:00",IF($B$28="EN30","1:00",IF($B$28="RN30","1:00",(RIGHT(C28,5)-LEFT(C28,5))))))</f>
        <v>0:00</v>
      </c>
      <c r="D29" s="26" t="str">
        <f t="shared" ref="D29:I29" si="8">IF(D28=0,"0:00",IF($B$28="30S","1:00",IF($B$28="EN30","1:00",IF($B$28="RN30","1:00",(RIGHT(D28,5)-LEFT(D28,5))))))</f>
        <v>0:00</v>
      </c>
      <c r="E29" s="26" t="str">
        <f t="shared" si="8"/>
        <v>0:00</v>
      </c>
      <c r="F29" s="26" t="str">
        <f t="shared" si="8"/>
        <v>0:00</v>
      </c>
      <c r="G29" s="26" t="str">
        <f t="shared" si="8"/>
        <v>0:00</v>
      </c>
      <c r="H29" s="26" t="str">
        <f t="shared" si="8"/>
        <v>0:00</v>
      </c>
      <c r="I29" s="26" t="str">
        <f t="shared" si="8"/>
        <v>0:00</v>
      </c>
      <c r="K29" s="77"/>
    </row>
    <row r="30" spans="1:11" ht="15" customHeight="1" x14ac:dyDescent="0.3">
      <c r="A30" s="143"/>
      <c r="B30" s="146"/>
      <c r="C30" s="27">
        <f>HOUR(C29)+(MINUTE(C29)/60)</f>
        <v>0</v>
      </c>
      <c r="D30" s="27">
        <f t="shared" ref="D30:I30" si="9">HOUR(D29)+(MINUTE(D29)/60)</f>
        <v>0</v>
      </c>
      <c r="E30" s="27">
        <f t="shared" si="9"/>
        <v>0</v>
      </c>
      <c r="F30" s="27">
        <f t="shared" si="9"/>
        <v>0</v>
      </c>
      <c r="G30" s="27">
        <f t="shared" si="9"/>
        <v>0</v>
      </c>
      <c r="H30" s="27">
        <f t="shared" si="9"/>
        <v>0</v>
      </c>
      <c r="I30" s="27">
        <f t="shared" si="9"/>
        <v>0</v>
      </c>
    </row>
    <row r="31" spans="1:11" ht="15" customHeight="1" x14ac:dyDescent="0.3">
      <c r="A31" s="144"/>
      <c r="B31" s="147"/>
      <c r="C31" s="24">
        <f>(IF(AND(LEFT(C28,5)&gt;="07:00",LEFT(C28,5)&lt;="18:00"),VLOOKUP($B$28,Sheet3!$F$3:$H$18,2,FALSE),VLOOKUP($B$28,Sheet3!$F$3:$H$18,3,FALSE)))*C30</f>
        <v>0</v>
      </c>
      <c r="D31" s="24">
        <f>(IF(AND(LEFT(D28,5)&gt;="07:00",LEFT(D28,5)&lt;="18:00"),VLOOKUP($B$28,Sheet3!$F$3:$H$18,2,FALSE),VLOOKUP($B$28,Sheet3!$F$3:$H$18,3,FALSE)))*D30</f>
        <v>0</v>
      </c>
      <c r="E31" s="24">
        <f>(IF(AND(LEFT(E28,5)&gt;="07:00",LEFT(E28,5)&lt;="18:00"),VLOOKUP($B$28,Sheet3!$F$3:$H$18,2,FALSE),VLOOKUP($B$28,Sheet3!$F$3:$H$18,3,FALSE)))*E30</f>
        <v>0</v>
      </c>
      <c r="F31" s="24">
        <f>(IF(AND(LEFT(F28,5)&gt;="07:00",LEFT(F28,5)&lt;="18:00"),VLOOKUP($B$28,Sheet3!$F$3:$H$18,2,FALSE),VLOOKUP($B$28,Sheet3!$F$3:$H$18,3,FALSE)))*F30</f>
        <v>0</v>
      </c>
      <c r="G31" s="24">
        <f>(IF(AND(LEFT(G28,5)&gt;="07:00",LEFT(G28,5)&lt;="18:00"),VLOOKUP($B$28,Sheet3!$F$3:$H$18,2,FALSE),VLOOKUP($B$28,Sheet3!$F$3:$H$18,3,FALSE)))*G30</f>
        <v>0</v>
      </c>
      <c r="H31" s="25">
        <f>(IF(AND(LEFT(H28,5)&gt;="07:00",LEFT(H28,5)&lt;="18:00"),VLOOKUP(B28,Sheet3!F3:I18,4,FALSE),0))*H30</f>
        <v>0</v>
      </c>
      <c r="I31" s="23">
        <f>(IF(AND(LEFT(I28,5)&gt;="07:00",LEFT(I28,5)&lt;="18:00"),VLOOKUP(B28,Sheet3!F3:J18,5,FALSE),0))*I30</f>
        <v>0</v>
      </c>
    </row>
    <row r="32" spans="1:11" ht="15" customHeight="1" x14ac:dyDescent="0.3">
      <c r="A32" s="142">
        <f>HCP!C25</f>
        <v>0</v>
      </c>
      <c r="B32" s="145" t="str">
        <f>IF(A32=0,"DA",VLOOKUP(A32,Sheet3!$E$3:$K$18,2,0))</f>
        <v>DA</v>
      </c>
      <c r="C32" s="18">
        <f>HCP!D25</f>
        <v>0</v>
      </c>
      <c r="D32" s="18">
        <f>HCP!E25</f>
        <v>0</v>
      </c>
      <c r="E32" s="18">
        <f>HCP!F25</f>
        <v>0</v>
      </c>
      <c r="F32" s="18">
        <f>HCP!G25</f>
        <v>0</v>
      </c>
      <c r="G32" s="18">
        <f>HCP!H25</f>
        <v>0</v>
      </c>
      <c r="H32" s="18">
        <f>HCP!I25</f>
        <v>0</v>
      </c>
      <c r="I32" s="18">
        <f>HCP!J25</f>
        <v>0</v>
      </c>
    </row>
    <row r="33" spans="1:9" ht="15" customHeight="1" x14ac:dyDescent="0.3">
      <c r="A33" s="143"/>
      <c r="B33" s="146"/>
      <c r="C33" s="26" t="str">
        <f>IF(C32=0,"0:00",IF($B$32="30S","1:00",IF($B$32="EN30","1:00",IF($B$32="RN30","1:00",(RIGHT(C32,5)-LEFT(C32,5))))))</f>
        <v>0:00</v>
      </c>
      <c r="D33" s="26" t="str">
        <f t="shared" ref="D33:I33" si="10">IF(D32=0,"0:00",IF($B$32="30S","1:00",IF($B$32="EN30","1:00",IF($B$32="RN30","1:00",(RIGHT(D32,5)-LEFT(D32,5))))))</f>
        <v>0:00</v>
      </c>
      <c r="E33" s="26" t="str">
        <f t="shared" si="10"/>
        <v>0:00</v>
      </c>
      <c r="F33" s="26" t="str">
        <f t="shared" si="10"/>
        <v>0:00</v>
      </c>
      <c r="G33" s="26" t="str">
        <f t="shared" si="10"/>
        <v>0:00</v>
      </c>
      <c r="H33" s="26" t="str">
        <f t="shared" si="10"/>
        <v>0:00</v>
      </c>
      <c r="I33" s="26" t="str">
        <f t="shared" si="10"/>
        <v>0:00</v>
      </c>
    </row>
    <row r="34" spans="1:9" ht="15" customHeight="1" x14ac:dyDescent="0.3">
      <c r="A34" s="143"/>
      <c r="B34" s="146"/>
      <c r="C34" s="27">
        <f>HOUR(C33)+(MINUTE(C33)/60)</f>
        <v>0</v>
      </c>
      <c r="D34" s="27">
        <f t="shared" ref="D34:I34" si="11">HOUR(D33)+(MINUTE(D33)/60)</f>
        <v>0</v>
      </c>
      <c r="E34" s="27">
        <f t="shared" si="11"/>
        <v>0</v>
      </c>
      <c r="F34" s="27">
        <f t="shared" si="11"/>
        <v>0</v>
      </c>
      <c r="G34" s="27">
        <f t="shared" si="11"/>
        <v>0</v>
      </c>
      <c r="H34" s="27">
        <f t="shared" si="11"/>
        <v>0</v>
      </c>
      <c r="I34" s="27">
        <f t="shared" si="11"/>
        <v>0</v>
      </c>
    </row>
    <row r="35" spans="1:9" ht="15" customHeight="1" x14ac:dyDescent="0.3">
      <c r="A35" s="144"/>
      <c r="B35" s="147"/>
      <c r="C35" s="24">
        <f>(IF(AND(LEFT(C32,5)&gt;="06:00",LEFT(C32,5)&lt;="20:00"),VLOOKUP($B$32,Sheet3!$F$3:$H$18,2,FALSE),VLOOKUP($B$32,Sheet3!$F$3:$H$18,3,FALSE)))*C34</f>
        <v>0</v>
      </c>
      <c r="D35" s="24">
        <f>(IF(AND(LEFT(D32,5)&gt;="06:00",LEFT(D32,5)&lt;="20:00"),VLOOKUP($B$32,Sheet3!$F$3:$H$18,2,FALSE),VLOOKUP($B$32,Sheet3!$F$3:$H$18,3,FALSE)))*D34</f>
        <v>0</v>
      </c>
      <c r="E35" s="24">
        <f>(IF(AND(LEFT(E32,5)&gt;="06:00",LEFT(E32,5)&lt;="20:00"),VLOOKUP($B$32,Sheet3!$F$3:$H$18,2,FALSE),VLOOKUP($B$32,Sheet3!$F$3:$H$18,3,FALSE)))*E34</f>
        <v>0</v>
      </c>
      <c r="F35" s="24">
        <f>(IF(AND(LEFT(F32,5)&gt;="06:00",LEFT(F32,5)&lt;="20:00"),VLOOKUP($B$32,Sheet3!$F$3:$H$18,2,FALSE),VLOOKUP($B$32,Sheet3!$F$3:$H$18,3,FALSE)))*F34</f>
        <v>0</v>
      </c>
      <c r="G35" s="24">
        <f>(IF(AND(LEFT(G32,5)&gt;="06:00",LEFT(G32,5)&lt;="20:00"),VLOOKUP($B$32,Sheet3!$F$3:$H$18,2,FALSE),VLOOKUP($B$32,Sheet3!$F$3:$H$18,3,FALSE)))*G34</f>
        <v>0</v>
      </c>
      <c r="H35" s="25">
        <f>(IF(AND(LEFT(H32,5)&gt;="07:00",LEFT(H32,5)&lt;="18:00"),VLOOKUP(B32,Sheet3!F3:I18,4,FALSE),))*H34</f>
        <v>0</v>
      </c>
      <c r="I35" s="23">
        <f>(IF(AND(LEFT(I32,5)&gt;="07:00",LEFT(I32,5)&lt;="18:00"),VLOOKUP(B32,Sheet3!F3:J18,5,FALSE),))*I34</f>
        <v>0</v>
      </c>
    </row>
    <row r="36" spans="1:9" ht="15" customHeight="1" x14ac:dyDescent="0.3">
      <c r="A36" s="142">
        <f>HCP!C27</f>
        <v>0</v>
      </c>
      <c r="B36" s="145" t="str">
        <f>IF(A36=0,"DA",VLOOKUP(A36,Sheet3!$E$3:$K$18,2,0))</f>
        <v>DA</v>
      </c>
      <c r="C36" s="18">
        <f>HCP!D27</f>
        <v>0</v>
      </c>
      <c r="D36" s="18">
        <f>HCP!E27</f>
        <v>0</v>
      </c>
      <c r="E36" s="18">
        <f>HCP!F27</f>
        <v>0</v>
      </c>
      <c r="F36" s="18">
        <f>HCP!G27</f>
        <v>0</v>
      </c>
      <c r="G36" s="18">
        <f>HCP!H27</f>
        <v>0</v>
      </c>
      <c r="H36" s="18">
        <f>HCP!I27</f>
        <v>0</v>
      </c>
      <c r="I36" s="18">
        <f>HCP!J27</f>
        <v>0</v>
      </c>
    </row>
    <row r="37" spans="1:9" ht="15" customHeight="1" x14ac:dyDescent="0.3">
      <c r="A37" s="143"/>
      <c r="B37" s="146"/>
      <c r="C37" s="26" t="str">
        <f>IF(C36=0,"0:00",IF($B$36="30S","1:00",IF($B$36="EN30","1:00",IF($B$36="RN30","1:00",(RIGHT(C36,5)-LEFT(C36,5))))))</f>
        <v>0:00</v>
      </c>
      <c r="D37" s="26" t="str">
        <f t="shared" ref="D37:I37" si="12">IF(D36=0,"0:00",IF($B$36="30S","1:00",IF($B$36="EN30","1:00",IF($B$36="RN30","1:00",(RIGHT(D36,5)-LEFT(D36,5))))))</f>
        <v>0:00</v>
      </c>
      <c r="E37" s="26" t="str">
        <f t="shared" si="12"/>
        <v>0:00</v>
      </c>
      <c r="F37" s="26" t="str">
        <f t="shared" si="12"/>
        <v>0:00</v>
      </c>
      <c r="G37" s="26" t="str">
        <f t="shared" si="12"/>
        <v>0:00</v>
      </c>
      <c r="H37" s="26" t="str">
        <f t="shared" si="12"/>
        <v>0:00</v>
      </c>
      <c r="I37" s="26" t="str">
        <f t="shared" si="12"/>
        <v>0:00</v>
      </c>
    </row>
    <row r="38" spans="1:9" ht="15" customHeight="1" x14ac:dyDescent="0.3">
      <c r="A38" s="143"/>
      <c r="B38" s="146"/>
      <c r="C38" s="27">
        <f>HOUR(C37)+(MINUTE(C37)/60)</f>
        <v>0</v>
      </c>
      <c r="D38" s="27">
        <f t="shared" ref="D38:I38" si="13">HOUR(D37)+(MINUTE(D37)/60)</f>
        <v>0</v>
      </c>
      <c r="E38" s="27">
        <f t="shared" si="13"/>
        <v>0</v>
      </c>
      <c r="F38" s="27">
        <f t="shared" si="13"/>
        <v>0</v>
      </c>
      <c r="G38" s="27">
        <f t="shared" si="13"/>
        <v>0</v>
      </c>
      <c r="H38" s="27">
        <f t="shared" si="13"/>
        <v>0</v>
      </c>
      <c r="I38" s="27">
        <f t="shared" si="13"/>
        <v>0</v>
      </c>
    </row>
    <row r="39" spans="1:9" ht="17.850000000000001" customHeight="1" x14ac:dyDescent="0.3">
      <c r="A39" s="144"/>
      <c r="B39" s="147"/>
      <c r="C39" s="24">
        <f>(IF(AND(LEFT(C36,5)&gt;="06:00",LEFT(C36,5)&lt;="20:00"),VLOOKUP($B$36,Sheet3!$F$3:$H$18,2,FALSE),VLOOKUP($B$36,Sheet3!$F$1:$H$18,3,FALSE)))*C38</f>
        <v>0</v>
      </c>
      <c r="D39" s="24">
        <f>(IF(AND(LEFT(D36,5)&gt;="06:00",LEFT(D36,5)&lt;="20:00"),VLOOKUP($B$36,Sheet3!$F$3:$H$18,2,FALSE),VLOOKUP($B$36,Sheet3!$F$1:$H$18,3,FALSE)))*D38</f>
        <v>0</v>
      </c>
      <c r="E39" s="24">
        <f>(IF(AND(LEFT(E36,5)&gt;="06:00",LEFT(E36,5)&lt;="20:00"),VLOOKUP($B$36,Sheet3!$F$3:$H$18,2,FALSE),VLOOKUP($B$36,Sheet3!$F$1:$H$18,3,FALSE)))*E38</f>
        <v>0</v>
      </c>
      <c r="F39" s="24">
        <f>(IF(AND(LEFT(F36,5)&gt;="06:00",LEFT(F36,5)&lt;="20:00"),VLOOKUP($B$36,Sheet3!$F$3:$H$18,2,FALSE),VLOOKUP($B$36,Sheet3!$F$1:$H$18,3,FALSE)))*F38</f>
        <v>0</v>
      </c>
      <c r="G39" s="24">
        <f>(IF(AND(LEFT(G36,5)&gt;="06:00",LEFT(G36,5)&lt;="20:00"),VLOOKUP($B$36,Sheet3!$F$3:$H$18,2,FALSE),VLOOKUP($B$36,Sheet3!$F$1:$H$18,3,FALSE)))*G38</f>
        <v>0</v>
      </c>
      <c r="H39" s="25">
        <f>(IF(AND(LEFT(H36,5)&gt;="07:00",LEFT(H36,5)&lt;="18:00"),VLOOKUP(B36,Sheet3!F3:I18,4,FALSE),))*H38</f>
        <v>0</v>
      </c>
      <c r="I39" s="23">
        <f>(IF(AND(LEFT(I36,5)&gt;="07:00",LEFT(I36,5)&lt;="18:00"),VLOOKUP(B36,Sheet3!F3:J18,5,FALSE),))*I38</f>
        <v>0</v>
      </c>
    </row>
    <row r="40" spans="1:9" ht="15" customHeight="1" x14ac:dyDescent="0.3">
      <c r="A40" s="138">
        <f>HCP!C29</f>
        <v>0</v>
      </c>
      <c r="B40" s="138" t="str">
        <f>IF(A40=0,"DA",VLOOKUP(A40,Sheet3!$E$3:$K$18,2,0))</f>
        <v>DA</v>
      </c>
      <c r="C40" s="18">
        <f>HCP!D29</f>
        <v>0</v>
      </c>
      <c r="D40" s="18">
        <f>HCP!E29</f>
        <v>0</v>
      </c>
      <c r="E40" s="18">
        <f>HCP!F29</f>
        <v>0</v>
      </c>
      <c r="F40" s="18">
        <f>HCP!G29</f>
        <v>0</v>
      </c>
      <c r="G40" s="18">
        <f>HCP!H29</f>
        <v>0</v>
      </c>
      <c r="H40" s="18">
        <f>HCP!I29</f>
        <v>0</v>
      </c>
      <c r="I40" s="18">
        <f>HCP!J29</f>
        <v>0</v>
      </c>
    </row>
    <row r="41" spans="1:9" ht="15" customHeight="1" x14ac:dyDescent="0.3">
      <c r="A41" s="138"/>
      <c r="B41" s="138"/>
      <c r="C41" s="26" t="str">
        <f>IF(C40=0,"0:00",IF($B$40="30S","1:00",IF($B$40="EN30","1:00",IF($B$40="RN30","1:00",(RIGHT(C40,5)-LEFT(C40,5))))))</f>
        <v>0:00</v>
      </c>
      <c r="D41" s="26" t="str">
        <f t="shared" ref="D41:I41" si="14">IF(D40=0,"0:00",IF($B$40="30S","1:00",IF($B$40="EN30","1:00",IF($B$40="RN30","1:00",(RIGHT(D40,5)-LEFT(D40,5))))))</f>
        <v>0:00</v>
      </c>
      <c r="E41" s="26" t="str">
        <f t="shared" si="14"/>
        <v>0:00</v>
      </c>
      <c r="F41" s="26" t="str">
        <f t="shared" si="14"/>
        <v>0:00</v>
      </c>
      <c r="G41" s="26" t="str">
        <f t="shared" si="14"/>
        <v>0:00</v>
      </c>
      <c r="H41" s="26" t="str">
        <f t="shared" si="14"/>
        <v>0:00</v>
      </c>
      <c r="I41" s="26" t="str">
        <f t="shared" si="14"/>
        <v>0:00</v>
      </c>
    </row>
    <row r="42" spans="1:9" ht="15" customHeight="1" x14ac:dyDescent="0.3">
      <c r="A42" s="138"/>
      <c r="B42" s="138"/>
      <c r="C42" s="27">
        <f>HOUR(C41)+(MINUTE(C41)/60)</f>
        <v>0</v>
      </c>
      <c r="D42" s="27">
        <f t="shared" ref="D42:I42" si="15">HOUR(D41)+(MINUTE(D41)/60)</f>
        <v>0</v>
      </c>
      <c r="E42" s="27">
        <f t="shared" si="15"/>
        <v>0</v>
      </c>
      <c r="F42" s="27">
        <f t="shared" si="15"/>
        <v>0</v>
      </c>
      <c r="G42" s="27">
        <f t="shared" si="15"/>
        <v>0</v>
      </c>
      <c r="H42" s="27">
        <f t="shared" si="15"/>
        <v>0</v>
      </c>
      <c r="I42" s="27">
        <f t="shared" si="15"/>
        <v>0</v>
      </c>
    </row>
    <row r="43" spans="1:9" ht="15" customHeight="1" x14ac:dyDescent="0.3">
      <c r="A43" s="138"/>
      <c r="B43" s="138"/>
      <c r="C43" s="24">
        <f>(IF(AND(LEFT(C40,5)&gt;="07:00",LEFT(C40,5)&lt;="18:00"),VLOOKUP($B$40,Sheet3!$F$3:$H$18,2,FALSE),VLOOKUP($B$40,Sheet3!$F$3:$H$18,3,FALSE)))*C42</f>
        <v>0</v>
      </c>
      <c r="D43" s="24">
        <f>(IF(AND(LEFT(D40,5)&gt;="07:00",LEFT(D40,5)&lt;="18:00"),VLOOKUP($B$40,Sheet3!$F$3:$H$18,2,FALSE),VLOOKUP($B$40,Sheet3!$F$3:$H$18,3,FALSE)))*D42</f>
        <v>0</v>
      </c>
      <c r="E43" s="24">
        <f>(IF(AND(LEFT(E40,5)&gt;="07:00",LEFT(E40,5)&lt;="18:00"),VLOOKUP($B$40,Sheet3!$F$3:$H$18,2,FALSE),VLOOKUP($B$40,Sheet3!$F$3:$H$18,3,FALSE)))*E42</f>
        <v>0</v>
      </c>
      <c r="F43" s="24">
        <f>(IF(AND(LEFT(F40,5)&gt;="07:00",LEFT(F40,5)&lt;="18:00"),VLOOKUP($B$40,Sheet3!$F$3:$H$18,2,FALSE),VLOOKUP($B$40,Sheet3!$F$3:$H$18,3,FALSE)))*F42</f>
        <v>0</v>
      </c>
      <c r="G43" s="24">
        <f>(IF(AND(LEFT(G40,5)&gt;="07:00",LEFT(G40,5)&lt;="18:00"),VLOOKUP($B$40,Sheet3!$F$3:$H$18,2,FALSE),VLOOKUP($B$40,Sheet3!$F$3:$H$18,3,FALSE)))*G42</f>
        <v>0</v>
      </c>
      <c r="H43" s="23">
        <f>(IF(AND(LEFT(H40,5)&gt;="07:00",LEFT(H40,5)&lt;="18:00"),VLOOKUP(B40,Sheet3!F3:I18,4,FALSE),0))*H42</f>
        <v>0</v>
      </c>
      <c r="I43" s="23">
        <f>(IF(AND(LEFT(I40,5)&gt;="07:00",LEFT(I40,5)&lt;="18:00"),VLOOKUP(B40,Sheet3!F3:J18,5,FALSE),0))*I42</f>
        <v>0</v>
      </c>
    </row>
    <row r="44" spans="1:9" ht="15" customHeight="1" x14ac:dyDescent="0.3">
      <c r="A44" s="138">
        <f>HCP!C31</f>
        <v>0</v>
      </c>
      <c r="B44" s="138" t="str">
        <f>IF(A44=0,"DA",VLOOKUP(A44,Sheet3!$E$3:$K$18,2,0))</f>
        <v>DA</v>
      </c>
      <c r="C44" s="18">
        <f>HCP!D31</f>
        <v>0</v>
      </c>
      <c r="D44" s="18">
        <f>HCP!E31</f>
        <v>0</v>
      </c>
      <c r="E44" s="18">
        <f>HCP!F31</f>
        <v>0</v>
      </c>
      <c r="F44" s="18">
        <f>HCP!G31</f>
        <v>0</v>
      </c>
      <c r="G44" s="18">
        <f>HCP!H31</f>
        <v>0</v>
      </c>
      <c r="H44" s="18">
        <f>HCP!I31</f>
        <v>0</v>
      </c>
      <c r="I44" s="18">
        <f>HCP!J31</f>
        <v>0</v>
      </c>
    </row>
    <row r="45" spans="1:9" ht="15" customHeight="1" x14ac:dyDescent="0.3">
      <c r="A45" s="138"/>
      <c r="B45" s="138"/>
      <c r="C45" s="26" t="str">
        <f>IF(C44=0,"0:00",IF($B$44="30S","1:00",IF($B$44="EN30","1:00",IF($B$44="RN30","1:00",(RIGHT(C44,5)-LEFT(C44,5))))))</f>
        <v>0:00</v>
      </c>
      <c r="D45" s="26" t="str">
        <f t="shared" ref="D45:I45" si="16">IF(D44=0,"0:00",IF($B$44="30S","1:00",IF($B$44="EN30","1:00",IF($B$44="RN30","1:00",(RIGHT(D44,5)-LEFT(D44,5))))))</f>
        <v>0:00</v>
      </c>
      <c r="E45" s="26" t="str">
        <f t="shared" si="16"/>
        <v>0:00</v>
      </c>
      <c r="F45" s="26" t="str">
        <f t="shared" si="16"/>
        <v>0:00</v>
      </c>
      <c r="G45" s="26" t="str">
        <f t="shared" si="16"/>
        <v>0:00</v>
      </c>
      <c r="H45" s="26" t="str">
        <f t="shared" si="16"/>
        <v>0:00</v>
      </c>
      <c r="I45" s="26" t="str">
        <f t="shared" si="16"/>
        <v>0:00</v>
      </c>
    </row>
    <row r="46" spans="1:9" ht="15" customHeight="1" x14ac:dyDescent="0.3">
      <c r="A46" s="138"/>
      <c r="B46" s="138"/>
      <c r="C46" s="27">
        <f>HOUR(C45)+(MINUTE(C45)/60)</f>
        <v>0</v>
      </c>
      <c r="D46" s="27">
        <f t="shared" ref="D46:I46" si="17">HOUR(D45)+(MINUTE(D45)/60)</f>
        <v>0</v>
      </c>
      <c r="E46" s="27">
        <f t="shared" si="17"/>
        <v>0</v>
      </c>
      <c r="F46" s="27">
        <f t="shared" si="17"/>
        <v>0</v>
      </c>
      <c r="G46" s="27">
        <f t="shared" si="17"/>
        <v>0</v>
      </c>
      <c r="H46" s="27">
        <f t="shared" si="17"/>
        <v>0</v>
      </c>
      <c r="I46" s="27">
        <f t="shared" si="17"/>
        <v>0</v>
      </c>
    </row>
    <row r="47" spans="1:9" ht="15" customHeight="1" x14ac:dyDescent="0.3">
      <c r="A47" s="138"/>
      <c r="B47" s="138"/>
      <c r="C47" s="24">
        <f>(IF(AND(LEFT(C44,5)&gt;="07:00",LEFT(C44,5)&lt;="18:00"),VLOOKUP($B$44,Sheet3!$F$3:$H$18,2,FALSE),VLOOKUP($B$44,Sheet3!$F$3:$H$18,3,FALSE)))*C46</f>
        <v>0</v>
      </c>
      <c r="D47" s="24">
        <f>(IF(AND(LEFT(D44,5)&gt;="07:00",LEFT(D44,5)&lt;="18:00"),VLOOKUP($B$44,Sheet3!$F$3:$H$18,2,FALSE),VLOOKUP($B$44,Sheet3!$F$3:$H$18,3,FALSE)))*D46</f>
        <v>0</v>
      </c>
      <c r="E47" s="24">
        <f>(IF(AND(LEFT(E44,5)&gt;="07:00",LEFT(E44,5)&lt;="18:00"),VLOOKUP($B$44,Sheet3!$F$3:$H$18,2,FALSE),VLOOKUP($B$44,Sheet3!$F$3:$H$18,3,FALSE)))*E46</f>
        <v>0</v>
      </c>
      <c r="F47" s="24">
        <f>(IF(AND(LEFT(F44,5)&gt;="07:00",LEFT(F44,5)&lt;="18:00"),VLOOKUP($B$44,Sheet3!$F$3:$H$18,2,FALSE),VLOOKUP($B$44,Sheet3!$F$3:$H$18,3,FALSE)))*F46</f>
        <v>0</v>
      </c>
      <c r="G47" s="24">
        <f>(IF(AND(LEFT(G44,5)&gt;="07:00",LEFT(G44,5)&lt;="18:00"),VLOOKUP($B$44,Sheet3!$F$3:$H$18,2,FALSE),VLOOKUP($B$44,Sheet3!$F$3:$H$18,3,FALSE)))*G46</f>
        <v>0</v>
      </c>
      <c r="H47" s="25">
        <f>(IF(AND(LEFT(H44,5)&gt;="07:00",LEFT(H44,5)&lt;="23:00"),VLOOKUP(B44,Sheet3!F3:I18,4,FALSE),0))*H46</f>
        <v>0</v>
      </c>
      <c r="I47" s="23">
        <f>(IF(AND(LEFT(I44,5)&gt;="01:00",LEFT(I44,5)&lt;="23:59"),VLOOKUP(B44,Sheet3!F3:J18,5,FALSE),0))*I46</f>
        <v>0</v>
      </c>
    </row>
    <row r="48" spans="1:9" ht="15" customHeight="1" x14ac:dyDescent="0.3">
      <c r="A48" s="138">
        <f>HCP!C33</f>
        <v>0</v>
      </c>
      <c r="B48" s="138" t="str">
        <f>IF(A48=0,"DA",VLOOKUP(A48,Sheet3!$E$3:$K$18,2,0))</f>
        <v>DA</v>
      </c>
      <c r="C48" s="18">
        <f>HCP!D33</f>
        <v>0</v>
      </c>
      <c r="D48" s="18">
        <f>HCP!E33</f>
        <v>0</v>
      </c>
      <c r="E48" s="18">
        <f>HCP!F33</f>
        <v>0</v>
      </c>
      <c r="F48" s="18">
        <f>HCP!G33</f>
        <v>0</v>
      </c>
      <c r="G48" s="18">
        <f>HCP!H33</f>
        <v>0</v>
      </c>
      <c r="H48" s="18">
        <f>HCP!I33</f>
        <v>0</v>
      </c>
      <c r="I48" s="18">
        <f>HCP!J33</f>
        <v>0</v>
      </c>
    </row>
    <row r="49" spans="1:11" ht="15" customHeight="1" x14ac:dyDescent="0.3">
      <c r="A49" s="138"/>
      <c r="B49" s="138"/>
      <c r="C49" s="26" t="str">
        <f>IF(C48=0,"0:00",IF($B$48="30S","1:00",IF($B$48="EN30","1:00",IF($B$48="RN30","1:00",(RIGHT(C48,5)-LEFT(C48,5))))))</f>
        <v>0:00</v>
      </c>
      <c r="D49" s="26" t="str">
        <f t="shared" ref="D49:I49" si="18">IF(D48=0,"0:00",IF($B$48="30S","1:00",IF($B$48="EN30","1:00",IF($B$48="RN30","1:00",(RIGHT(D48,5)-LEFT(D48,5))))))</f>
        <v>0:00</v>
      </c>
      <c r="E49" s="26" t="str">
        <f t="shared" si="18"/>
        <v>0:00</v>
      </c>
      <c r="F49" s="26" t="str">
        <f t="shared" si="18"/>
        <v>0:00</v>
      </c>
      <c r="G49" s="26" t="str">
        <f t="shared" si="18"/>
        <v>0:00</v>
      </c>
      <c r="H49" s="26" t="str">
        <f t="shared" si="18"/>
        <v>0:00</v>
      </c>
      <c r="I49" s="26" t="str">
        <f t="shared" si="18"/>
        <v>0:00</v>
      </c>
    </row>
    <row r="50" spans="1:11" ht="15" customHeight="1" x14ac:dyDescent="0.3">
      <c r="A50" s="138"/>
      <c r="B50" s="138"/>
      <c r="C50" s="27">
        <f>HOUR(C49)+(MINUTE(C49)/60)</f>
        <v>0</v>
      </c>
      <c r="D50" s="27">
        <f t="shared" ref="D50:I50" si="19">HOUR(D49)+(MINUTE(D49)/60)</f>
        <v>0</v>
      </c>
      <c r="E50" s="27">
        <f t="shared" si="19"/>
        <v>0</v>
      </c>
      <c r="F50" s="27">
        <f t="shared" si="19"/>
        <v>0</v>
      </c>
      <c r="G50" s="27">
        <f t="shared" si="19"/>
        <v>0</v>
      </c>
      <c r="H50" s="27">
        <f t="shared" si="19"/>
        <v>0</v>
      </c>
      <c r="I50" s="27">
        <f t="shared" si="19"/>
        <v>0</v>
      </c>
    </row>
    <row r="51" spans="1:11" ht="15" customHeight="1" x14ac:dyDescent="0.3">
      <c r="A51" s="138"/>
      <c r="B51" s="138"/>
      <c r="C51" s="24">
        <f>(IF(AND(LEFT(C48,5)&gt;="07:00",LEFT(C48,5)&lt;="18:00"),VLOOKUP($B$48,Sheet3!$F$3:$H$18,2,FALSE),VLOOKUP($B$48,Sheet3!$F$3:$H$18,3,FALSE)))*C50</f>
        <v>0</v>
      </c>
      <c r="D51" s="24">
        <f>(IF(AND(LEFT(D48,5)&gt;="07:00",LEFT(D48,5)&lt;="18:00"),VLOOKUP($B$48,Sheet3!$F$3:$H$18,2,FALSE),VLOOKUP($B$48,Sheet3!$F$3:$H$18,3,FALSE)))*D50</f>
        <v>0</v>
      </c>
      <c r="E51" s="24">
        <f>(IF(AND(LEFT(E48,5)&gt;="07:00",LEFT(E48,5)&lt;="18:00"),VLOOKUP($B$48,Sheet3!$F$3:$H$18,2,FALSE),VLOOKUP($B$48,Sheet3!$F$3:$H$18,3,FALSE)))*E50</f>
        <v>0</v>
      </c>
      <c r="F51" s="24">
        <f>(IF(AND(LEFT(F48,5)&gt;="07:00",LEFT(F48,5)&lt;="18:00"),VLOOKUP($B$48,Sheet3!$F$3:$H$18,2,FALSE),VLOOKUP($B$48,Sheet3!$F$3:$H$18,3,FALSE)))*F50</f>
        <v>0</v>
      </c>
      <c r="G51" s="24">
        <f>(IF(AND(LEFT(G48,5)&gt;="07:00",LEFT(G48,5)&lt;="18:00"),VLOOKUP($B$48,Sheet3!$F$3:$H$18,2,FALSE),VLOOKUP($B$48,Sheet3!$F$3:$H$18,3,FALSE)))*G50</f>
        <v>0</v>
      </c>
      <c r="H51" s="25">
        <f>(IF(AND(LEFT(H48,5)&gt;="07:00",LEFT(H48,5)&lt;="23:00"),VLOOKUP(B48,Sheet3!F3:I18,4,FALSE),0))*H50</f>
        <v>0</v>
      </c>
      <c r="I51" s="23">
        <f>(IF(AND(LEFT(I48,5)&gt;="01:00",LEFT(I48,5)&lt;="23:59"),VLOOKUP(B48,Sheet3!F3:J18,5,FALSE),0))*I50</f>
        <v>0</v>
      </c>
    </row>
    <row r="52" spans="1:11" ht="15" customHeight="1" x14ac:dyDescent="0.3">
      <c r="A52" s="138">
        <f>HCP!C35</f>
        <v>0</v>
      </c>
      <c r="B52" s="138" t="str">
        <f>IF(A52=0,"DA",VLOOKUP(A52,Sheet3!$E$3:$K$18,2,0))</f>
        <v>DA</v>
      </c>
      <c r="C52" s="18">
        <f>HCP!D35</f>
        <v>0</v>
      </c>
      <c r="D52" s="18">
        <f>HCP!E35</f>
        <v>0</v>
      </c>
      <c r="E52" s="18">
        <f>HCP!F35</f>
        <v>0</v>
      </c>
      <c r="F52" s="18">
        <f>HCP!G35</f>
        <v>0</v>
      </c>
      <c r="G52" s="18">
        <f>HCP!H35</f>
        <v>0</v>
      </c>
      <c r="H52" s="18">
        <f>HCP!I35</f>
        <v>0</v>
      </c>
      <c r="I52" s="18">
        <f>HCP!J35</f>
        <v>0</v>
      </c>
    </row>
    <row r="53" spans="1:11" ht="15" customHeight="1" x14ac:dyDescent="0.3">
      <c r="A53" s="138"/>
      <c r="B53" s="138"/>
      <c r="C53" s="26" t="str">
        <f>IF(C52=0,"0:00",IF($B$52="30S","1:00",IF($B$52="EN30","1:00",IF($B$52="RN30","1:00",(RIGHT(C52,5)-LEFT(C52,5))))))</f>
        <v>0:00</v>
      </c>
      <c r="D53" s="26" t="str">
        <f t="shared" ref="D53:I53" si="20">IF(D52=0,"0:00",IF($B$52="30S","1:00",IF($B$52="EN30","1:00",IF($B$52="RN30","1:00",(RIGHT(D52,5)-LEFT(D52,5))))))</f>
        <v>0:00</v>
      </c>
      <c r="E53" s="26" t="str">
        <f t="shared" si="20"/>
        <v>0:00</v>
      </c>
      <c r="F53" s="26" t="str">
        <f t="shared" si="20"/>
        <v>0:00</v>
      </c>
      <c r="G53" s="26" t="str">
        <f t="shared" si="20"/>
        <v>0:00</v>
      </c>
      <c r="H53" s="26" t="str">
        <f t="shared" si="20"/>
        <v>0:00</v>
      </c>
      <c r="I53" s="26" t="str">
        <f t="shared" si="20"/>
        <v>0:00</v>
      </c>
    </row>
    <row r="54" spans="1:11" ht="15" customHeight="1" x14ac:dyDescent="0.3">
      <c r="A54" s="138"/>
      <c r="B54" s="138"/>
      <c r="C54" s="27">
        <f>HOUR(C53)+(MINUTE(C53)/60)</f>
        <v>0</v>
      </c>
      <c r="D54" s="27">
        <f t="shared" ref="D54:I54" si="21">HOUR(D53)+(MINUTE(D53)/60)</f>
        <v>0</v>
      </c>
      <c r="E54" s="27">
        <f t="shared" si="21"/>
        <v>0</v>
      </c>
      <c r="F54" s="27">
        <f t="shared" si="21"/>
        <v>0</v>
      </c>
      <c r="G54" s="27">
        <f t="shared" si="21"/>
        <v>0</v>
      </c>
      <c r="H54" s="27">
        <f t="shared" si="21"/>
        <v>0</v>
      </c>
      <c r="I54" s="27">
        <f t="shared" si="21"/>
        <v>0</v>
      </c>
    </row>
    <row r="55" spans="1:11" ht="15" customHeight="1" x14ac:dyDescent="0.3">
      <c r="A55" s="138"/>
      <c r="B55" s="138"/>
      <c r="C55" s="24">
        <f>(IF(AND(LEFT(C52,5)&gt;="07:00",LEFT(C52,5)&lt;="18:00"),VLOOKUP($B$52,Sheet3!$F$3:$H$18,2,FALSE),VLOOKUP($B$52,Sheet3!$F$3:$H$18,3,FALSE)))*C54</f>
        <v>0</v>
      </c>
      <c r="D55" s="24">
        <f>(IF(AND(LEFT(D52,5)&gt;="07:00",LEFT(D52,5)&lt;="18:00"),VLOOKUP($B$52,Sheet3!$F$3:$H$18,2,FALSE),VLOOKUP($B$52,Sheet3!$F$3:$H$18,3,FALSE)))*D54</f>
        <v>0</v>
      </c>
      <c r="E55" s="24">
        <f>(IF(AND(LEFT(E52,5)&gt;="07:00",LEFT(E52,5)&lt;="18:00"),VLOOKUP($B$52,Sheet3!$F$3:$H$18,2,FALSE),VLOOKUP($B$52,Sheet3!$F$3:$H$18,3,FALSE)))*E54</f>
        <v>0</v>
      </c>
      <c r="F55" s="24">
        <f>(IF(AND(LEFT(F52,5)&gt;="07:00",LEFT(F52,5)&lt;="18:00"),VLOOKUP($B$52,Sheet3!$F$3:$H$18,2,FALSE),VLOOKUP($B$52,Sheet3!$F$3:$H$18,3,FALSE)))*F54</f>
        <v>0</v>
      </c>
      <c r="G55" s="24">
        <f>(IF(AND(LEFT(G52,5)&gt;="07:00",LEFT(G52,5)&lt;="18:00"),VLOOKUP($B$52,Sheet3!$F$3:$H$18,2,FALSE),VLOOKUP($B$52,Sheet3!$F$3:$H$18,3,FALSE)))*G54</f>
        <v>0</v>
      </c>
      <c r="H55" s="25">
        <f>(IF(AND(LEFT(H52,5)&gt;="07:00",LEFT(H52,5)&lt;="23:00"),VLOOKUP(B52,Sheet3!F3:I18,4,FALSE),0))*H54</f>
        <v>0</v>
      </c>
      <c r="I55" s="23">
        <f>(IF(AND(LEFT(I52,5)&gt;="07:00",LEFT(I52,5)&lt;="23:00"),VLOOKUP(B52,Sheet3!F3:J18,5,FALSE),0))*I54</f>
        <v>0</v>
      </c>
    </row>
    <row r="56" spans="1:11" ht="15" customHeight="1" x14ac:dyDescent="0.3">
      <c r="A56" s="145">
        <f>HCP!C37</f>
        <v>0</v>
      </c>
      <c r="B56" s="145" t="str">
        <f>IF(A56=0,"DA",VLOOKUP(A56,Sheet3!$E$3:$K$18,2,0))</f>
        <v>DA</v>
      </c>
      <c r="C56" s="18">
        <f>HCP!D37</f>
        <v>0</v>
      </c>
      <c r="D56" s="18">
        <f>HCP!E37</f>
        <v>0</v>
      </c>
      <c r="E56" s="18">
        <f>HCP!F37</f>
        <v>0</v>
      </c>
      <c r="F56" s="18">
        <f>HCP!G37</f>
        <v>0</v>
      </c>
      <c r="G56" s="18">
        <f>HCP!H37</f>
        <v>0</v>
      </c>
      <c r="H56" s="18">
        <f>HCP!I37</f>
        <v>0</v>
      </c>
      <c r="I56" s="18">
        <f>HCP!J37</f>
        <v>0</v>
      </c>
    </row>
    <row r="57" spans="1:11" ht="15" customHeight="1" x14ac:dyDescent="0.3">
      <c r="A57" s="146"/>
      <c r="B57" s="146"/>
      <c r="C57" s="26" t="str">
        <f>IF(C56=0,"0:00",IF($B$56="30S","1:00",IF($B$56="EN30","1:00",IF($B$56="RN30","1:00",(RIGHT(C56,5)-LEFT(C56,5))))))</f>
        <v>0:00</v>
      </c>
      <c r="D57" s="26" t="str">
        <f t="shared" ref="D57:I57" si="22">IF(D56=0,"0:00",IF($B$56="30S","1:00",IF($B$56="EN30","1:00",IF($B$56="RN30","1:00",(RIGHT(D56,5)-LEFT(D56,5))))))</f>
        <v>0:00</v>
      </c>
      <c r="E57" s="26" t="str">
        <f t="shared" si="22"/>
        <v>0:00</v>
      </c>
      <c r="F57" s="26" t="str">
        <f t="shared" si="22"/>
        <v>0:00</v>
      </c>
      <c r="G57" s="26" t="str">
        <f t="shared" si="22"/>
        <v>0:00</v>
      </c>
      <c r="H57" s="26" t="str">
        <f t="shared" si="22"/>
        <v>0:00</v>
      </c>
      <c r="I57" s="26" t="str">
        <f t="shared" si="22"/>
        <v>0:00</v>
      </c>
      <c r="K57" s="77"/>
    </row>
    <row r="58" spans="1:11" ht="15" customHeight="1" x14ac:dyDescent="0.3">
      <c r="A58" s="146"/>
      <c r="B58" s="146"/>
      <c r="C58" s="27">
        <f>HOUR(C57)+(MINUTE(C57)/60)</f>
        <v>0</v>
      </c>
      <c r="D58" s="27">
        <f t="shared" ref="D58:I58" si="23">HOUR(D57)+(MINUTE(D57)/60)</f>
        <v>0</v>
      </c>
      <c r="E58" s="27">
        <f t="shared" si="23"/>
        <v>0</v>
      </c>
      <c r="F58" s="27">
        <f t="shared" si="23"/>
        <v>0</v>
      </c>
      <c r="G58" s="27">
        <f t="shared" si="23"/>
        <v>0</v>
      </c>
      <c r="H58" s="27">
        <f t="shared" si="23"/>
        <v>0</v>
      </c>
      <c r="I58" s="27">
        <f t="shared" si="23"/>
        <v>0</v>
      </c>
    </row>
    <row r="59" spans="1:11" ht="15" customHeight="1" x14ac:dyDescent="0.3">
      <c r="A59" s="147"/>
      <c r="B59" s="147"/>
      <c r="C59" s="24">
        <f>(IF(AND(LEFT(C56,5)&gt;="07:00",LEFT(C56,5)&lt;="18:00"),VLOOKUP($B$56,Sheet3!$F$3:$H$18,2,FALSE),VLOOKUP($B$56,Sheet3!$F$3:$H$18,3,FALSE)))*C58</f>
        <v>0</v>
      </c>
      <c r="D59" s="24">
        <f>(IF(AND(LEFT(D56,5)&gt;="07:00",LEFT(D56,5)&lt;="18:00"),VLOOKUP($B$56,Sheet3!$F$3:$H$18,2,FALSE),VLOOKUP($B$56,Sheet3!$F$3:$H$18,3,FALSE)))*D58</f>
        <v>0</v>
      </c>
      <c r="E59" s="24">
        <f>(IF(AND(LEFT(E56,5)&gt;="07:00",LEFT(E56,5)&lt;="18:00"),VLOOKUP($B$56,Sheet3!$F$3:$H$18,2,FALSE),VLOOKUP($B$56,Sheet3!$F$3:$H$18,3,FALSE)))*E58</f>
        <v>0</v>
      </c>
      <c r="F59" s="24">
        <f>(IF(AND(LEFT(F56,5)&gt;="07:00",LEFT(F56,5)&lt;="18:00"),VLOOKUP($B$56,Sheet3!$F$3:$H$18,2,FALSE),VLOOKUP($B$56,Sheet3!$F$3:$H$18,3,FALSE)))*F58</f>
        <v>0</v>
      </c>
      <c r="G59" s="24">
        <f>(IF(AND(LEFT(G56,5)&gt;="07:00",LEFT(G56,5)&lt;="18:00"),VLOOKUP($B$56,Sheet3!$F$3:$H$18,2,FALSE),VLOOKUP($B$56,Sheet3!$F$3:$H$18,3,FALSE)))*G58</f>
        <v>0</v>
      </c>
      <c r="H59" s="25">
        <f>(IF(AND(LEFT(H56,5)&gt;="07:00",LEFT(H56,5)&lt;="23:00"),VLOOKUP(B56,Sheet3!F3:I18,4,FALSE),0))*H58</f>
        <v>0</v>
      </c>
      <c r="I59" s="23">
        <f>(IF(AND(LEFT(I56,5)&gt;="07:00",LEFT(I56,5)&lt;="23:00"),VLOOKUP(B56,Sheet3!F3:J18,5,FALSE),0))*I58</f>
        <v>0</v>
      </c>
    </row>
    <row r="60" spans="1:11" ht="15" customHeight="1" x14ac:dyDescent="0.3">
      <c r="A60" s="145">
        <f>HCP!C39</f>
        <v>0</v>
      </c>
      <c r="B60" s="145" t="str">
        <f>IF(A60=0,"DA",VLOOKUP(A60,Sheet3!$E$3:$K$18,2,0))</f>
        <v>DA</v>
      </c>
      <c r="C60" s="18">
        <f>HCP!D39</f>
        <v>0</v>
      </c>
      <c r="D60" s="18">
        <f>HCP!E39</f>
        <v>0</v>
      </c>
      <c r="E60" s="18">
        <f>HCP!F39</f>
        <v>0</v>
      </c>
      <c r="F60" s="18">
        <f>HCP!G39</f>
        <v>0</v>
      </c>
      <c r="G60" s="18">
        <f>HCP!H39</f>
        <v>0</v>
      </c>
      <c r="H60" s="18">
        <f>HCP!I39</f>
        <v>0</v>
      </c>
      <c r="I60" s="18">
        <f>HCP!J39</f>
        <v>0</v>
      </c>
    </row>
    <row r="61" spans="1:11" ht="15" customHeight="1" x14ac:dyDescent="0.3">
      <c r="A61" s="146"/>
      <c r="B61" s="146"/>
      <c r="C61" s="26" t="str">
        <f>IF(C60=0,"0:00",IF($B$60="30S","1:00",IF($B$60="EN30","1:00",IF($B$60="RN30","1:00",(RIGHT(C60,5)-LEFT(C60,5))))))</f>
        <v>0:00</v>
      </c>
      <c r="D61" s="26" t="str">
        <f t="shared" ref="D61:I61" si="24">IF(D60=0,"0:00",IF($B$60="30S","1:00",IF($B$60="EN30","1:00",IF($B$60="RN30","1:00",(RIGHT(D60,5)-LEFT(D60,5))))))</f>
        <v>0:00</v>
      </c>
      <c r="E61" s="26" t="str">
        <f t="shared" si="24"/>
        <v>0:00</v>
      </c>
      <c r="F61" s="26" t="str">
        <f t="shared" si="24"/>
        <v>0:00</v>
      </c>
      <c r="G61" s="26" t="str">
        <f t="shared" si="24"/>
        <v>0:00</v>
      </c>
      <c r="H61" s="26" t="str">
        <f t="shared" si="24"/>
        <v>0:00</v>
      </c>
      <c r="I61" s="26" t="str">
        <f t="shared" si="24"/>
        <v>0:00</v>
      </c>
    </row>
    <row r="62" spans="1:11" ht="15" customHeight="1" x14ac:dyDescent="0.3">
      <c r="A62" s="146"/>
      <c r="B62" s="146"/>
      <c r="C62" s="27">
        <f>HOUR(C61)+(MINUTE(C61)/60)</f>
        <v>0</v>
      </c>
      <c r="D62" s="27">
        <f t="shared" ref="D62:I62" si="25">HOUR(D61)+(MINUTE(D61)/60)</f>
        <v>0</v>
      </c>
      <c r="E62" s="27">
        <f t="shared" si="25"/>
        <v>0</v>
      </c>
      <c r="F62" s="27">
        <f t="shared" si="25"/>
        <v>0</v>
      </c>
      <c r="G62" s="27">
        <f t="shared" si="25"/>
        <v>0</v>
      </c>
      <c r="H62" s="27">
        <f t="shared" si="25"/>
        <v>0</v>
      </c>
      <c r="I62" s="27">
        <f t="shared" si="25"/>
        <v>0</v>
      </c>
    </row>
    <row r="63" spans="1:11" ht="15" customHeight="1" x14ac:dyDescent="0.3">
      <c r="A63" s="147"/>
      <c r="B63" s="147"/>
      <c r="C63" s="24">
        <f>(IF(AND(LEFT(C60,5)&gt;="06:00",LEFT(C60,5)&lt;="20:00"),VLOOKUP($B$32,Sheet3!$F$3:$H$18,2,FALSE),VLOOKUP($B$32,Sheet3!$F$3:$H$18,3,FALSE)))*C62</f>
        <v>0</v>
      </c>
      <c r="D63" s="24">
        <f>(IF(AND(LEFT(D60,5)&gt;="06:00",LEFT(D60,5)&lt;="20:00"),VLOOKUP($B$32,Sheet3!$F$3:$H$18,2,FALSE),VLOOKUP($B$32,Sheet3!$F$3:$H$18,3,FALSE)))*D62</f>
        <v>0</v>
      </c>
      <c r="E63" s="24">
        <f>(IF(AND(LEFT(E60,5)&gt;="06:00",LEFT(E60,5)&lt;="20:00"),VLOOKUP($B$32,Sheet3!$F$3:$H$18,2,FALSE),VLOOKUP($B$32,Sheet3!$F$3:$H$18,3,FALSE)))*E62</f>
        <v>0</v>
      </c>
      <c r="F63" s="24">
        <f>(IF(AND(LEFT(F60,5)&gt;="06:00",LEFT(F60,5)&lt;="20:00"),VLOOKUP($B$32,Sheet3!$F$3:$H$18,2,FALSE),VLOOKUP($B$32,Sheet3!$F$3:$H$18,3,FALSE)))*F62</f>
        <v>0</v>
      </c>
      <c r="G63" s="24">
        <f>(IF(AND(LEFT(G60,5)&gt;="06:00",LEFT(G60,5)&lt;="20:00"),VLOOKUP($B$32,Sheet3!$F$3:$H$18,2,FALSE),VLOOKUP($B$32,Sheet3!$F$3:$H$18,3,FALSE)))*G62</f>
        <v>0</v>
      </c>
      <c r="H63" s="25">
        <f>(IF(AND(LEFT(H60,5)&gt;="07:00",LEFT(H60,5)&lt;="18:00"),VLOOKUP(B60,Sheet3!F3:I18,4,FALSE),))*H62</f>
        <v>0</v>
      </c>
      <c r="I63" s="23">
        <f>(IF(AND(LEFT(I60,5)&gt;="07:00",LEFT(I60,5)&lt;="18:00"),VLOOKUP(B60,Sheet3!F3:J18,5,FALSE),))*I62</f>
        <v>0</v>
      </c>
    </row>
    <row r="64" spans="1:11" ht="15" customHeight="1" x14ac:dyDescent="0.3">
      <c r="A64" s="145">
        <f>HCP!C41</f>
        <v>0</v>
      </c>
      <c r="B64" s="145" t="str">
        <f>IF(A64=0,"DA",VLOOKUP(A64,Sheet3!$E$3:$K$18,2,0))</f>
        <v>DA</v>
      </c>
      <c r="C64" s="18">
        <f>HCP!D41</f>
        <v>0</v>
      </c>
      <c r="D64" s="18">
        <f>HCP!E41</f>
        <v>0</v>
      </c>
      <c r="E64" s="18">
        <f>HCP!F41</f>
        <v>0</v>
      </c>
      <c r="F64" s="18">
        <f>HCP!G41</f>
        <v>0</v>
      </c>
      <c r="G64" s="18">
        <f>HCP!H41</f>
        <v>0</v>
      </c>
      <c r="H64" s="18">
        <f>HCP!I41</f>
        <v>0</v>
      </c>
      <c r="I64" s="18">
        <f>HCP!J41</f>
        <v>0</v>
      </c>
    </row>
    <row r="65" spans="1:9" ht="15" customHeight="1" x14ac:dyDescent="0.3">
      <c r="A65" s="146"/>
      <c r="B65" s="146"/>
      <c r="C65" s="26" t="str">
        <f>IF(C64=0,"0:00",IF($B$64="30S","1:00",IF($B$64="EN30","1:00",IF($B$64="RN30","1:00",(RIGHT(C64,5)-LEFT(C64,5))))))</f>
        <v>0:00</v>
      </c>
      <c r="D65" s="26" t="str">
        <f t="shared" ref="D65:I65" si="26">IF(D64=0,"0:00",IF($B$64="30S","1:00",IF($B$64="EN30","1:00",IF($B$64="RN30","1:00",(RIGHT(D64,5)-LEFT(D64,5))))))</f>
        <v>0:00</v>
      </c>
      <c r="E65" s="26" t="str">
        <f t="shared" si="26"/>
        <v>0:00</v>
      </c>
      <c r="F65" s="26" t="str">
        <f t="shared" si="26"/>
        <v>0:00</v>
      </c>
      <c r="G65" s="26" t="str">
        <f t="shared" si="26"/>
        <v>0:00</v>
      </c>
      <c r="H65" s="26" t="str">
        <f t="shared" si="26"/>
        <v>0:00</v>
      </c>
      <c r="I65" s="26" t="str">
        <f t="shared" si="26"/>
        <v>0:00</v>
      </c>
    </row>
    <row r="66" spans="1:9" ht="15" customHeight="1" x14ac:dyDescent="0.3">
      <c r="A66" s="146"/>
      <c r="B66" s="146"/>
      <c r="C66" s="27">
        <f>HOUR(C65)+(MINUTE(C65)/60)</f>
        <v>0</v>
      </c>
      <c r="D66" s="27">
        <f t="shared" ref="D66:I66" si="27">HOUR(D65)+(MINUTE(D65)/60)</f>
        <v>0</v>
      </c>
      <c r="E66" s="27">
        <f t="shared" si="27"/>
        <v>0</v>
      </c>
      <c r="F66" s="27">
        <f t="shared" si="27"/>
        <v>0</v>
      </c>
      <c r="G66" s="27">
        <f t="shared" si="27"/>
        <v>0</v>
      </c>
      <c r="H66" s="27">
        <f t="shared" si="27"/>
        <v>0</v>
      </c>
      <c r="I66" s="27">
        <f t="shared" si="27"/>
        <v>0</v>
      </c>
    </row>
    <row r="67" spans="1:9" ht="17.850000000000001" customHeight="1" x14ac:dyDescent="0.3">
      <c r="A67" s="147"/>
      <c r="B67" s="147"/>
      <c r="C67" s="24">
        <f>(IF(AND(LEFT(C64,5)&gt;="06:00",LEFT(C64,5)&lt;="20:00"),VLOOKUP($B$64,Sheet3!$F$3:$H$18,2,FALSE),VLOOKUP($B$64,Sheet3!$F$1:$H$18,3,FALSE)))*C66</f>
        <v>0</v>
      </c>
      <c r="D67" s="24">
        <f>(IF(AND(LEFT(D64,5)&gt;="06:00",LEFT(D64,5)&lt;="20:00"),VLOOKUP($B$64,Sheet3!$F$3:$H$18,2,FALSE),VLOOKUP($B$64,Sheet3!$F$1:$H$18,3,FALSE)))*D66</f>
        <v>0</v>
      </c>
      <c r="E67" s="24">
        <f>(IF(AND(LEFT(E64,5)&gt;="06:00",LEFT(E64,5)&lt;="20:00"),VLOOKUP($B$64,Sheet3!$F$3:$H$18,2,FALSE),VLOOKUP($B$64,Sheet3!$F$1:$H$18,3,FALSE)))*E66</f>
        <v>0</v>
      </c>
      <c r="F67" s="24">
        <f>(IF(AND(LEFT(F64,5)&gt;="06:00",LEFT(F64,5)&lt;="20:00"),VLOOKUP($B$64,Sheet3!$F$3:$H$18,2,FALSE),VLOOKUP($B$64,Sheet3!$F$1:$H$18,3,FALSE)))*F66</f>
        <v>0</v>
      </c>
      <c r="G67" s="24">
        <f>(IF(AND(LEFT(G64,5)&gt;="06:00",LEFT(G64,5)&lt;="20:00"),VLOOKUP($B$64,Sheet3!$F$3:$H$18,2,FALSE),VLOOKUP($B$64,Sheet3!$F$1:$H$18,3,FALSE)))*G66</f>
        <v>0</v>
      </c>
      <c r="H67" s="25">
        <f>(IF(AND(LEFT(H64,5)&gt;="07:00",LEFT(H64,5)&lt;="18:00"),VLOOKUP(B64,Sheet3!F3:I18,4,FALSE),))*H66</f>
        <v>0</v>
      </c>
      <c r="I67" s="23">
        <f>(IF(AND(LEFT(I64,5)&gt;="07:00",LEFT(I64,5)&lt;="18:00"),VLOOKUP(B64,Sheet3!F3:J18,5,FALSE),))*I66</f>
        <v>0</v>
      </c>
    </row>
    <row r="68" spans="1:9" ht="15" customHeight="1" x14ac:dyDescent="0.3">
      <c r="A68" s="138">
        <f>HCP!C43</f>
        <v>0</v>
      </c>
      <c r="B68" s="138" t="str">
        <f>IF(A68=0,"DA",VLOOKUP(A68,Sheet3!$E$3:$K$18,2,0))</f>
        <v>DA</v>
      </c>
      <c r="C68" s="18">
        <f>HCP!D43</f>
        <v>0</v>
      </c>
      <c r="D68" s="18">
        <f>HCP!E43</f>
        <v>0</v>
      </c>
      <c r="E68" s="18">
        <f>HCP!F43</f>
        <v>0</v>
      </c>
      <c r="F68" s="18">
        <f>HCP!G43</f>
        <v>0</v>
      </c>
      <c r="G68" s="18">
        <f>HCP!H43</f>
        <v>0</v>
      </c>
      <c r="H68" s="18">
        <f>HCP!I43</f>
        <v>0</v>
      </c>
      <c r="I68" s="18">
        <f>HCP!J43</f>
        <v>0</v>
      </c>
    </row>
    <row r="69" spans="1:9" ht="15" customHeight="1" x14ac:dyDescent="0.3">
      <c r="A69" s="138"/>
      <c r="B69" s="138"/>
      <c r="C69" s="26" t="str">
        <f>IF(C68=0,"0:00",IF($B$68="30S","1:00",IF($B$68="EN30","1:00",IF($B$68="RN30","1:00",(RIGHT(C68,5)-LEFT(C68,5))))))</f>
        <v>0:00</v>
      </c>
      <c r="D69" s="26" t="str">
        <f t="shared" ref="D69:I69" si="28">IF(D68=0,"0:00",IF($B$68="30S","1:00",IF($B$68="EN30","1:00",IF($B$68="RN30","1:00",(RIGHT(D68,5)-LEFT(D68,5))))))</f>
        <v>0:00</v>
      </c>
      <c r="E69" s="26" t="str">
        <f t="shared" si="28"/>
        <v>0:00</v>
      </c>
      <c r="F69" s="26" t="str">
        <f t="shared" si="28"/>
        <v>0:00</v>
      </c>
      <c r="G69" s="26" t="str">
        <f t="shared" si="28"/>
        <v>0:00</v>
      </c>
      <c r="H69" s="26" t="str">
        <f t="shared" si="28"/>
        <v>0:00</v>
      </c>
      <c r="I69" s="26" t="str">
        <f t="shared" si="28"/>
        <v>0:00</v>
      </c>
    </row>
    <row r="70" spans="1:9" ht="15" customHeight="1" x14ac:dyDescent="0.3">
      <c r="A70" s="138"/>
      <c r="B70" s="138"/>
      <c r="C70" s="27">
        <f>HOUR(C69)+(MINUTE(C69)/60)</f>
        <v>0</v>
      </c>
      <c r="D70" s="27">
        <f t="shared" ref="D70:I70" si="29">HOUR(D69)+(MINUTE(D69)/60)</f>
        <v>0</v>
      </c>
      <c r="E70" s="27">
        <f t="shared" si="29"/>
        <v>0</v>
      </c>
      <c r="F70" s="27">
        <f t="shared" si="29"/>
        <v>0</v>
      </c>
      <c r="G70" s="27">
        <f t="shared" si="29"/>
        <v>0</v>
      </c>
      <c r="H70" s="27">
        <f t="shared" si="29"/>
        <v>0</v>
      </c>
      <c r="I70" s="27">
        <f t="shared" si="29"/>
        <v>0</v>
      </c>
    </row>
    <row r="71" spans="1:9" ht="15" customHeight="1" x14ac:dyDescent="0.3">
      <c r="A71" s="138"/>
      <c r="B71" s="138"/>
      <c r="C71" s="24">
        <f>(IF(AND(LEFT(C68,5)&gt;="07:00",LEFT(C68,5)&lt;="18:00"),VLOOKUP($B$68,Sheet3!$F$3:$H$18,2,FALSE),VLOOKUP($B$68,Sheet3!$F$3:$H$18,3,FALSE)))*C70</f>
        <v>0</v>
      </c>
      <c r="D71" s="24">
        <f>(IF(AND(LEFT(D68,5)&gt;="07:00",LEFT(D68,5)&lt;="18:00"),VLOOKUP($B$68,Sheet3!$F$3:$H$18,2,FALSE),VLOOKUP($B$68,Sheet3!$F$3:$H$18,3,FALSE)))*D70</f>
        <v>0</v>
      </c>
      <c r="E71" s="24">
        <f>(IF(AND(LEFT(E68,5)&gt;="07:00",LEFT(E68,5)&lt;="18:00"),VLOOKUP($B$68,Sheet3!$F$3:$H$18,2,FALSE),VLOOKUP($B$68,Sheet3!$F$3:$H$18,3,FALSE)))*E70</f>
        <v>0</v>
      </c>
      <c r="F71" s="24">
        <f>(IF(AND(LEFT(F68,5)&gt;="07:00",LEFT(F68,5)&lt;="18:00"),VLOOKUP($B$68,Sheet3!$F$3:$H$18,2,FALSE),VLOOKUP($B$68,Sheet3!$F$3:$H$18,3,FALSE)))*F70</f>
        <v>0</v>
      </c>
      <c r="G71" s="24">
        <f>(IF(AND(LEFT(G68,5)&gt;="07:00",LEFT(G68,5)&lt;="18:00"),VLOOKUP($B$68,Sheet3!$F$3:$H$18,2,FALSE),VLOOKUP($B$68,Sheet3!$F$3:$H$18,3,FALSE)))*G70</f>
        <v>0</v>
      </c>
      <c r="H71" s="23">
        <f>(IF(AND(LEFT(H68,5)&gt;="07:00",LEFT(H68,5)&lt;="18:00"),VLOOKUP(B68,Sheet3!F3:I18,4,FALSE),0))*H70</f>
        <v>0</v>
      </c>
      <c r="I71" s="23">
        <f>(IF(AND(LEFT(I68,5)&gt;="07:00",LEFT(I68,5)&lt;="18:00"),VLOOKUP(B68,Sheet3!F3:J18,5,FALSE),0))*I70</f>
        <v>0</v>
      </c>
    </row>
    <row r="72" spans="1:9" ht="15" customHeight="1" x14ac:dyDescent="0.3">
      <c r="A72" s="131">
        <f>HCP!C45</f>
        <v>0</v>
      </c>
      <c r="B72" s="138" t="str">
        <f>IF(A72=0,"DA",VLOOKUP(A72,Sheet3!$E$3:$K$18,2,0))</f>
        <v>DA</v>
      </c>
      <c r="C72" s="18">
        <f>HCP!D45</f>
        <v>0</v>
      </c>
      <c r="D72" s="18">
        <f>HCP!E45</f>
        <v>0</v>
      </c>
      <c r="E72" s="18">
        <f>HCP!F45</f>
        <v>0</v>
      </c>
      <c r="F72" s="18">
        <f>HCP!G45</f>
        <v>0</v>
      </c>
      <c r="G72" s="18">
        <f>HCP!H45</f>
        <v>0</v>
      </c>
      <c r="H72" s="18">
        <f>HCP!I45</f>
        <v>0</v>
      </c>
      <c r="I72" s="18">
        <f>HCP!J45</f>
        <v>0</v>
      </c>
    </row>
    <row r="73" spans="1:9" ht="15" customHeight="1" x14ac:dyDescent="0.3">
      <c r="A73" s="131"/>
      <c r="B73" s="138"/>
      <c r="C73" s="26" t="str">
        <f>IF(C72=0,"0:00",IF($B$72="30S","1:00",IF($B$72="EN30","1:00",IF($B$72="RN30","1:00",(RIGHT(C72,5)-LEFT(C72,5))))))</f>
        <v>0:00</v>
      </c>
      <c r="D73" s="26" t="str">
        <f t="shared" ref="D73:I73" si="30">IF(D72=0,"0:00",IF($B$72="30S","1:00",IF($B$72="EN30","1:00",IF($B$72="RN30","1:00",(RIGHT(D72,5)-LEFT(D72,5))))))</f>
        <v>0:00</v>
      </c>
      <c r="E73" s="26" t="str">
        <f t="shared" si="30"/>
        <v>0:00</v>
      </c>
      <c r="F73" s="26" t="str">
        <f t="shared" si="30"/>
        <v>0:00</v>
      </c>
      <c r="G73" s="26" t="str">
        <f t="shared" si="30"/>
        <v>0:00</v>
      </c>
      <c r="H73" s="26" t="str">
        <f t="shared" si="30"/>
        <v>0:00</v>
      </c>
      <c r="I73" s="26" t="str">
        <f t="shared" si="30"/>
        <v>0:00</v>
      </c>
    </row>
    <row r="74" spans="1:9" ht="15" customHeight="1" x14ac:dyDescent="0.3">
      <c r="A74" s="131"/>
      <c r="B74" s="138"/>
      <c r="C74" s="27">
        <f>HOUR(C73)+(MINUTE(C73)/60)</f>
        <v>0</v>
      </c>
      <c r="D74" s="27">
        <f t="shared" ref="D74:I74" si="31">HOUR(D73)+(MINUTE(D73)/60)</f>
        <v>0</v>
      </c>
      <c r="E74" s="27">
        <f t="shared" si="31"/>
        <v>0</v>
      </c>
      <c r="F74" s="27">
        <f t="shared" si="31"/>
        <v>0</v>
      </c>
      <c r="G74" s="27">
        <f t="shared" si="31"/>
        <v>0</v>
      </c>
      <c r="H74" s="27">
        <f t="shared" si="31"/>
        <v>0</v>
      </c>
      <c r="I74" s="27">
        <f t="shared" si="31"/>
        <v>0</v>
      </c>
    </row>
    <row r="75" spans="1:9" ht="15" customHeight="1" x14ac:dyDescent="0.3">
      <c r="A75" s="131"/>
      <c r="B75" s="138"/>
      <c r="C75" s="24">
        <f>(IF(AND(LEFT(C72,5)&gt;="07:00",LEFT(C72,5)&lt;="18:00"),VLOOKUP($B$72,Sheet3!$F$3:$H$18,2,FALSE),VLOOKUP($B$72,Sheet3!$F$3:$H$18,3,FALSE)))*C74</f>
        <v>0</v>
      </c>
      <c r="D75" s="24">
        <f>(IF(AND(LEFT(D72,5)&gt;="07:00",LEFT(D72,5)&lt;="18:00"),VLOOKUP($B$72,Sheet3!$F$3:$H$18,2,FALSE),VLOOKUP($B$72,Sheet3!$F$3:$H$18,3,FALSE)))*D74</f>
        <v>0</v>
      </c>
      <c r="E75" s="24">
        <f>(IF(AND(LEFT(E72,5)&gt;="07:00",LEFT(E72,5)&lt;="18:00"),VLOOKUP($B$72,Sheet3!$F$3:$H$18,2,FALSE),VLOOKUP($B$72,Sheet3!$F$3:$H$18,3,FALSE)))*E74</f>
        <v>0</v>
      </c>
      <c r="F75" s="24">
        <f>(IF(AND(LEFT(F72,5)&gt;="07:00",LEFT(F72,5)&lt;="18:00"),VLOOKUP($B$72,Sheet3!$F$3:$H$18,2,FALSE),VLOOKUP($B$72,Sheet3!$F$3:$H$18,3,FALSE)))*F74</f>
        <v>0</v>
      </c>
      <c r="G75" s="24">
        <f>(IF(AND(LEFT(G72,5)&gt;="07:00",LEFT(G72,5)&lt;="18:00"),VLOOKUP($B$72,Sheet3!$F$3:$H$18,2,FALSE),VLOOKUP($B$72,Sheet3!$F$3:$H$18,3,FALSE)))*G74</f>
        <v>0</v>
      </c>
      <c r="H75" s="25">
        <f>(IF(AND(LEFT(H72,5)&gt;="07:00",LEFT(H72,5)&lt;="18:00"),VLOOKUP(B72,Sheet3!F3:I18,4,FALSE),0))*H74</f>
        <v>0</v>
      </c>
      <c r="I75" s="23">
        <f>(IF(AND(LEFT(I72,5)&gt;="07:00",LEFT(I72,5)&lt;="18:00"),VLOOKUP(B72,Sheet3!F3:J18,5,FALSE),0))*I74</f>
        <v>0</v>
      </c>
    </row>
    <row r="76" spans="1:9" ht="15" customHeight="1" x14ac:dyDescent="0.3">
      <c r="A76" s="138">
        <f>HCP!C47</f>
        <v>0</v>
      </c>
      <c r="B76" s="138" t="str">
        <f>IF(A76=0,"DA",VLOOKUP(A76,Sheet3!$E$3:$K$18,2,0))</f>
        <v>DA</v>
      </c>
      <c r="C76" s="18">
        <f>HCP!D47</f>
        <v>0</v>
      </c>
      <c r="D76" s="18">
        <f>HCP!E47</f>
        <v>0</v>
      </c>
      <c r="E76" s="18">
        <f>HCP!F47</f>
        <v>0</v>
      </c>
      <c r="F76" s="18">
        <f>HCP!G47</f>
        <v>0</v>
      </c>
      <c r="G76" s="18">
        <f>HCP!H47</f>
        <v>0</v>
      </c>
      <c r="H76" s="18">
        <f>HCP!I47</f>
        <v>0</v>
      </c>
      <c r="I76" s="18">
        <f>HCP!J47</f>
        <v>0</v>
      </c>
    </row>
    <row r="77" spans="1:9" ht="15" customHeight="1" x14ac:dyDescent="0.3">
      <c r="A77" s="138"/>
      <c r="B77" s="138"/>
      <c r="C77" s="26" t="str">
        <f>IF(C76=0,"0:00",IF($B$76="30S","1:00",IF($B$76="EN30","1:00",IF($B$76="RN30","1:00",(RIGHT(C76,5)-LEFT(C76,5))))))</f>
        <v>0:00</v>
      </c>
      <c r="D77" s="26" t="str">
        <f t="shared" ref="D77:I77" si="32">IF(D76=0,"0:00",IF($B$76="30S","1:00",IF($B$76="EN30","1:00",IF($B$76="RN30","1:00",(RIGHT(D76,5)-LEFT(D76,5))))))</f>
        <v>0:00</v>
      </c>
      <c r="E77" s="26" t="str">
        <f t="shared" si="32"/>
        <v>0:00</v>
      </c>
      <c r="F77" s="26" t="str">
        <f t="shared" si="32"/>
        <v>0:00</v>
      </c>
      <c r="G77" s="26" t="str">
        <f t="shared" si="32"/>
        <v>0:00</v>
      </c>
      <c r="H77" s="26" t="str">
        <f t="shared" si="32"/>
        <v>0:00</v>
      </c>
      <c r="I77" s="26" t="str">
        <f t="shared" si="32"/>
        <v>0:00</v>
      </c>
    </row>
    <row r="78" spans="1:9" ht="15" customHeight="1" x14ac:dyDescent="0.3">
      <c r="A78" s="138"/>
      <c r="B78" s="138"/>
      <c r="C78" s="27">
        <f>HOUR(C77)+(MINUTE(C77)/60)</f>
        <v>0</v>
      </c>
      <c r="D78" s="27">
        <f t="shared" ref="D78:I78" si="33">HOUR(D77)+(MINUTE(D77)/60)</f>
        <v>0</v>
      </c>
      <c r="E78" s="27">
        <f t="shared" si="33"/>
        <v>0</v>
      </c>
      <c r="F78" s="27">
        <f t="shared" si="33"/>
        <v>0</v>
      </c>
      <c r="G78" s="27">
        <f t="shared" si="33"/>
        <v>0</v>
      </c>
      <c r="H78" s="27">
        <f t="shared" si="33"/>
        <v>0</v>
      </c>
      <c r="I78" s="27">
        <f t="shared" si="33"/>
        <v>0</v>
      </c>
    </row>
    <row r="79" spans="1:9" ht="15" customHeight="1" x14ac:dyDescent="0.3">
      <c r="A79" s="138"/>
      <c r="B79" s="138"/>
      <c r="C79" s="24">
        <f>(IF(AND(LEFT(C76,5)&gt;="07:00",LEFT(C76,5)&lt;="18:00"),VLOOKUP($B$76,Sheet3!$F$3:$H$18,2,FALSE),VLOOKUP($B$76,Sheet3!$F$3:$H$18,3,FALSE)))*C78</f>
        <v>0</v>
      </c>
      <c r="D79" s="24">
        <f>(IF(AND(LEFT(D76,5)&gt;="07:00",LEFT(D76,5)&lt;="18:00"),VLOOKUP($B$76,Sheet3!$F$3:$H$18,2,FALSE),VLOOKUP($B$76,Sheet3!$F$3:$H$18,3,FALSE)))*D78</f>
        <v>0</v>
      </c>
      <c r="E79" s="24">
        <f>(IF(AND(LEFT(E76,5)&gt;="07:00",LEFT(E76,5)&lt;="18:00"),VLOOKUP($B$76,Sheet3!$F$3:$H$18,2,FALSE),VLOOKUP($B$76,Sheet3!$F$3:$H$18,3,FALSE)))*E78</f>
        <v>0</v>
      </c>
      <c r="F79" s="24">
        <f>(IF(AND(LEFT(F76,5)&gt;="07:00",LEFT(F76,5)&lt;="18:00"),VLOOKUP($B$76,Sheet3!$F$3:$H$18,2,FALSE),VLOOKUP($B$76,Sheet3!$F$3:$H$18,3,FALSE)))*F78</f>
        <v>0</v>
      </c>
      <c r="G79" s="24">
        <f>(IF(AND(LEFT(G76,5)&gt;="07:00",LEFT(G76,5)&lt;="18:00"),VLOOKUP($B$76,Sheet3!$F$3:$H$18,2,FALSE),VLOOKUP($B$76,Sheet3!$F$3:$H$18,3,FALSE)))*G78</f>
        <v>0</v>
      </c>
      <c r="H79" s="25">
        <f>(IF(AND(LEFT(H76,5)&gt;="07:00",LEFT(H76,5)&lt;="18:00"),VLOOKUP(B76,Sheet3!F3:I18,4,FALSE),0))*H78</f>
        <v>0</v>
      </c>
      <c r="I79" s="23">
        <f>(IF(AND(LEFT(I76,5)&gt;="07:00",LEFT(I76,5)&lt;="18:00"),VLOOKUP(B76,Sheet3!F3:J18,5,FALSE),0))*I78</f>
        <v>0</v>
      </c>
    </row>
    <row r="80" spans="1:9" ht="15" customHeight="1" x14ac:dyDescent="0.3">
      <c r="A80" s="138">
        <f>HCP!C49</f>
        <v>0</v>
      </c>
      <c r="B80" s="138" t="str">
        <f>IF(A80=0,"DA",VLOOKUP(A80,Sheet3!$E$3:$K$18,2,0))</f>
        <v>DA</v>
      </c>
      <c r="C80" s="18">
        <f>HCP!D49</f>
        <v>0</v>
      </c>
      <c r="D80" s="18">
        <f>HCP!E49</f>
        <v>0</v>
      </c>
      <c r="E80" s="18">
        <f>HCP!F49</f>
        <v>0</v>
      </c>
      <c r="F80" s="18">
        <f>HCP!G49</f>
        <v>0</v>
      </c>
      <c r="G80" s="18">
        <f>HCP!H49</f>
        <v>0</v>
      </c>
      <c r="H80" s="18">
        <f>HCP!I49</f>
        <v>0</v>
      </c>
      <c r="I80" s="18">
        <f>HCP!J49</f>
        <v>0</v>
      </c>
    </row>
    <row r="81" spans="1:11" ht="15" customHeight="1" x14ac:dyDescent="0.3">
      <c r="A81" s="138"/>
      <c r="B81" s="138"/>
      <c r="C81" s="26" t="str">
        <f>IF(C80=0,"0:00",IF($B$80="30S","1:00",IF($B$80="EN30","1:00",IF($B$80="RN30","1:00",(RIGHT(C80,5)-LEFT(C80,5))))))</f>
        <v>0:00</v>
      </c>
      <c r="D81" s="26" t="str">
        <f t="shared" ref="D81:I81" si="34">IF(D80=0,"0:00",IF($B$80="30S","1:00",IF($B$80="EN30","1:00",IF($B$80="RN30","1:00",(RIGHT(D80,5)-LEFT(D80,5))))))</f>
        <v>0:00</v>
      </c>
      <c r="E81" s="26" t="str">
        <f t="shared" si="34"/>
        <v>0:00</v>
      </c>
      <c r="F81" s="26" t="str">
        <f t="shared" si="34"/>
        <v>0:00</v>
      </c>
      <c r="G81" s="26" t="str">
        <f t="shared" si="34"/>
        <v>0:00</v>
      </c>
      <c r="H81" s="26" t="str">
        <f t="shared" si="34"/>
        <v>0:00</v>
      </c>
      <c r="I81" s="26" t="str">
        <f t="shared" si="34"/>
        <v>0:00</v>
      </c>
    </row>
    <row r="82" spans="1:11" ht="15" customHeight="1" x14ac:dyDescent="0.3">
      <c r="A82" s="138"/>
      <c r="B82" s="138"/>
      <c r="C82" s="27">
        <f>HOUR(C81)+(MINUTE(C81)/60)</f>
        <v>0</v>
      </c>
      <c r="D82" s="27">
        <f t="shared" ref="D82:I82" si="35">HOUR(D81)+(MINUTE(D81)/60)</f>
        <v>0</v>
      </c>
      <c r="E82" s="27">
        <f t="shared" si="35"/>
        <v>0</v>
      </c>
      <c r="F82" s="27">
        <f t="shared" si="35"/>
        <v>0</v>
      </c>
      <c r="G82" s="27">
        <f t="shared" si="35"/>
        <v>0</v>
      </c>
      <c r="H82" s="27">
        <f t="shared" si="35"/>
        <v>0</v>
      </c>
      <c r="I82" s="27">
        <f t="shared" si="35"/>
        <v>0</v>
      </c>
    </row>
    <row r="83" spans="1:11" ht="15" customHeight="1" x14ac:dyDescent="0.3">
      <c r="A83" s="138"/>
      <c r="B83" s="138"/>
      <c r="C83" s="24">
        <f>(IF(AND(LEFT(C80,5)&gt;="07:00",LEFT(C80,5)&lt;="18:00"),VLOOKUP($B$80,Sheet3!$F$3:$H$18,2,FALSE),VLOOKUP($B$80,Sheet3!$F$3:$H$18,3,FALSE)))*C82</f>
        <v>0</v>
      </c>
      <c r="D83" s="24">
        <f>(IF(AND(LEFT(D80,5)&gt;="07:00",LEFT(D80,5)&lt;="18:00"),VLOOKUP($B$80,Sheet3!$F$3:$H$18,2,FALSE),VLOOKUP($B$80,Sheet3!$F$3:$H$18,3,FALSE)))*D82</f>
        <v>0</v>
      </c>
      <c r="E83" s="24">
        <f>(IF(AND(LEFT(E80,5)&gt;="07:00",LEFT(E80,5)&lt;="18:00"),VLOOKUP($B$80,Sheet3!$F$3:$H$18,2,FALSE),VLOOKUP($B$80,Sheet3!$F$3:$H$18,3,FALSE)))*E82</f>
        <v>0</v>
      </c>
      <c r="F83" s="24">
        <f>(IF(AND(LEFT(F80,5)&gt;="07:00",LEFT(F80,5)&lt;="18:00"),VLOOKUP($B$80,Sheet3!$F$3:$H$18,2,FALSE),VLOOKUP($B$80,Sheet3!$F$3:$H$18,3,FALSE)))*F82</f>
        <v>0</v>
      </c>
      <c r="G83" s="24">
        <f>(IF(AND(LEFT(G80,5)&gt;="07:00",LEFT(G80,5)&lt;="18:00"),VLOOKUP($B$80,Sheet3!$F$3:$H$18,2,FALSE),VLOOKUP($B$80,Sheet3!$F$3:$H$18,3,FALSE)))*G82</f>
        <v>0</v>
      </c>
      <c r="H83" s="25">
        <f>(IF(AND(LEFT(H80,5)&gt;="07:00",LEFT(H80,5)&lt;="18:00"),VLOOKUP(B80,Sheet3!F3:I18,4,FALSE),0))*H82</f>
        <v>0</v>
      </c>
      <c r="I83" s="23">
        <f>(IF(AND(LEFT(I80,5)&gt;="07:00",LEFT(I80,5)&lt;="18:00"),VLOOKUP(B80,Sheet3!F3:J18,5,FALSE),0))*I82</f>
        <v>0</v>
      </c>
    </row>
    <row r="84" spans="1:11" ht="15" customHeight="1" x14ac:dyDescent="0.3">
      <c r="A84" s="145">
        <f>HCP!C51</f>
        <v>0</v>
      </c>
      <c r="B84" s="145" t="str">
        <f>IF(A84=0,"DA",VLOOKUP(A84,Sheet3!$E$3:$K$18,2,0))</f>
        <v>DA</v>
      </c>
      <c r="C84" s="18">
        <f>HCP!D51</f>
        <v>0</v>
      </c>
      <c r="D84" s="18">
        <f>HCP!E51</f>
        <v>0</v>
      </c>
      <c r="E84" s="18">
        <f>HCP!F51</f>
        <v>0</v>
      </c>
      <c r="F84" s="18">
        <f>HCP!G51</f>
        <v>0</v>
      </c>
      <c r="G84" s="18">
        <f>HCP!H51</f>
        <v>0</v>
      </c>
      <c r="H84" s="18">
        <f>HCP!I51</f>
        <v>0</v>
      </c>
      <c r="I84" s="18">
        <f>HCP!J51</f>
        <v>0</v>
      </c>
    </row>
    <row r="85" spans="1:11" ht="15" customHeight="1" x14ac:dyDescent="0.3">
      <c r="A85" s="146"/>
      <c r="B85" s="146"/>
      <c r="C85" s="26" t="str">
        <f>IF(C84=0,"0:00",IF($B$84="30S","1:00",IF($B$84="EN30","1:00",IF($B$84="RN30","1:00",(RIGHT(C84,5)-LEFT(C84,5))))))</f>
        <v>0:00</v>
      </c>
      <c r="D85" s="26" t="str">
        <f t="shared" ref="D85:I85" si="36">IF(D84=0,"0:00",IF($B$84="30S","1:00",IF($B$84="EN30","1:00",IF($B$84="RN30","1:00",(RIGHT(D84,5)-LEFT(D84,5))))))</f>
        <v>0:00</v>
      </c>
      <c r="E85" s="26" t="str">
        <f t="shared" si="36"/>
        <v>0:00</v>
      </c>
      <c r="F85" s="26" t="str">
        <f t="shared" si="36"/>
        <v>0:00</v>
      </c>
      <c r="G85" s="26" t="str">
        <f t="shared" si="36"/>
        <v>0:00</v>
      </c>
      <c r="H85" s="26" t="str">
        <f t="shared" si="36"/>
        <v>0:00</v>
      </c>
      <c r="I85" s="26" t="str">
        <f t="shared" si="36"/>
        <v>0:00</v>
      </c>
      <c r="K85" s="77"/>
    </row>
    <row r="86" spans="1:11" ht="15" customHeight="1" x14ac:dyDescent="0.3">
      <c r="A86" s="146"/>
      <c r="B86" s="146"/>
      <c r="C86" s="27">
        <f>HOUR(C85)+(MINUTE(C85)/60)</f>
        <v>0</v>
      </c>
      <c r="D86" s="27">
        <f t="shared" ref="D86:I86" si="37">HOUR(D85)+(MINUTE(D85)/60)</f>
        <v>0</v>
      </c>
      <c r="E86" s="27">
        <f t="shared" si="37"/>
        <v>0</v>
      </c>
      <c r="F86" s="27">
        <f t="shared" si="37"/>
        <v>0</v>
      </c>
      <c r="G86" s="27">
        <f t="shared" si="37"/>
        <v>0</v>
      </c>
      <c r="H86" s="27">
        <f t="shared" si="37"/>
        <v>0</v>
      </c>
      <c r="I86" s="27">
        <f t="shared" si="37"/>
        <v>0</v>
      </c>
    </row>
    <row r="87" spans="1:11" ht="15" customHeight="1" x14ac:dyDescent="0.3">
      <c r="A87" s="147"/>
      <c r="B87" s="147"/>
      <c r="C87" s="24">
        <f>(IF(AND(LEFT(C84,5)&gt;="07:00",LEFT(C84,5)&lt;="18:00"),VLOOKUP($B$84,Sheet3!$F$3:$H$18,2,FALSE),VLOOKUP($B$84,Sheet3!$F$3:$H$18,3,FALSE)))*C86</f>
        <v>0</v>
      </c>
      <c r="D87" s="24">
        <f>(IF(AND(LEFT(D84,5)&gt;="07:00",LEFT(D84,5)&lt;="18:00"),VLOOKUP($B$84,Sheet3!$F$3:$H$18,2,FALSE),VLOOKUP($B$84,Sheet3!$F$3:$H$18,3,FALSE)))*D86</f>
        <v>0</v>
      </c>
      <c r="E87" s="24">
        <f>(IF(AND(LEFT(E84,5)&gt;="07:00",LEFT(E84,5)&lt;="18:00"),VLOOKUP($B$84,Sheet3!$F$3:$H$18,2,FALSE),VLOOKUP($B$84,Sheet3!$F$3:$H$18,3,FALSE)))*E86</f>
        <v>0</v>
      </c>
      <c r="F87" s="24">
        <f>(IF(AND(LEFT(F84,5)&gt;="07:00",LEFT(F84,5)&lt;="18:00"),VLOOKUP($B$84,Sheet3!$F$3:$H$18,2,FALSE),VLOOKUP($B$84,Sheet3!$F$3:$H$18,3,FALSE)))*F86</f>
        <v>0</v>
      </c>
      <c r="G87" s="24">
        <f>(IF(AND(LEFT(G84,5)&gt;="07:00",LEFT(G84,5)&lt;="18:00"),VLOOKUP($B$84,Sheet3!$F$3:$H$18,2,FALSE),VLOOKUP($B$84,Sheet3!$F$3:$H$18,3,FALSE)))*G86</f>
        <v>0</v>
      </c>
      <c r="H87" s="25">
        <f>(IF(AND(LEFT(H84,5)&gt;="07:00",LEFT(H84,5)&lt;="18:00"),VLOOKUP(B84,Sheet3!F3:I18,4,FALSE),0))*H86</f>
        <v>0</v>
      </c>
      <c r="I87" s="23">
        <f>(IF(AND(LEFT(I84,5)&gt;="07:00",LEFT(I84,5)&lt;="18:00"),VLOOKUP(B84,Sheet3!F3:J18,5,FALSE),0))*I86</f>
        <v>0</v>
      </c>
    </row>
    <row r="88" spans="1:11" ht="15" customHeight="1" x14ac:dyDescent="0.3">
      <c r="A88" s="145">
        <f>HCP!C53</f>
        <v>0</v>
      </c>
      <c r="B88" s="145" t="str">
        <f>IF(A88=0,"DA",VLOOKUP(A88,Sheet3!$E$3:$K$18,2,0))</f>
        <v>DA</v>
      </c>
      <c r="C88" s="18">
        <f>HCP!D53</f>
        <v>0</v>
      </c>
      <c r="D88" s="18">
        <f>HCP!E53</f>
        <v>0</v>
      </c>
      <c r="E88" s="18">
        <f>HCP!F53</f>
        <v>0</v>
      </c>
      <c r="F88" s="18">
        <f>HCP!G53</f>
        <v>0</v>
      </c>
      <c r="G88" s="18">
        <f>HCP!H53</f>
        <v>0</v>
      </c>
      <c r="H88" s="18">
        <f>HCP!I53</f>
        <v>0</v>
      </c>
      <c r="I88" s="18">
        <f>HCP!J53</f>
        <v>0</v>
      </c>
    </row>
    <row r="89" spans="1:11" ht="15" customHeight="1" x14ac:dyDescent="0.3">
      <c r="A89" s="146"/>
      <c r="B89" s="146"/>
      <c r="C89" s="26" t="str">
        <f>IF(C88=0,"0:00",IF($B$88="30S","1:00",IF($B$88="EN30","1:00",IF($B$88="RN30","1:00",(RIGHT(C88,5)-LEFT(C88,5))))))</f>
        <v>0:00</v>
      </c>
      <c r="D89" s="26" t="str">
        <f t="shared" ref="D89:I89" si="38">IF(D88=0,"0:00",IF($B$88="30S","1:00",IF($B$88="EN30","1:00",IF($B$88="RN30","1:00",(RIGHT(D88,5)-LEFT(D88,5))))))</f>
        <v>0:00</v>
      </c>
      <c r="E89" s="26" t="str">
        <f t="shared" si="38"/>
        <v>0:00</v>
      </c>
      <c r="F89" s="26" t="str">
        <f t="shared" si="38"/>
        <v>0:00</v>
      </c>
      <c r="G89" s="26" t="str">
        <f t="shared" si="38"/>
        <v>0:00</v>
      </c>
      <c r="H89" s="26" t="str">
        <f t="shared" si="38"/>
        <v>0:00</v>
      </c>
      <c r="I89" s="26" t="str">
        <f t="shared" si="38"/>
        <v>0:00</v>
      </c>
    </row>
    <row r="90" spans="1:11" ht="15" customHeight="1" x14ac:dyDescent="0.3">
      <c r="A90" s="146"/>
      <c r="B90" s="146"/>
      <c r="C90" s="27">
        <f>HOUR(C89)+(MINUTE(C89)/60)</f>
        <v>0</v>
      </c>
      <c r="D90" s="27">
        <f t="shared" ref="D90:I90" si="39">HOUR(D89)+(MINUTE(D89)/60)</f>
        <v>0</v>
      </c>
      <c r="E90" s="27">
        <f t="shared" si="39"/>
        <v>0</v>
      </c>
      <c r="F90" s="27">
        <f t="shared" si="39"/>
        <v>0</v>
      </c>
      <c r="G90" s="27">
        <f t="shared" si="39"/>
        <v>0</v>
      </c>
      <c r="H90" s="27">
        <f t="shared" si="39"/>
        <v>0</v>
      </c>
      <c r="I90" s="27">
        <f t="shared" si="39"/>
        <v>0</v>
      </c>
    </row>
    <row r="91" spans="1:11" ht="15" customHeight="1" x14ac:dyDescent="0.3">
      <c r="A91" s="147"/>
      <c r="B91" s="147"/>
      <c r="C91" s="24">
        <f>(IF(AND(LEFT(C88,5)&gt;="06:00",LEFT(C88,5)&lt;="20:00"),VLOOKUP($B$88,Sheet3!$F$3:$H$18,2,FALSE),VLOOKUP($B$88,Sheet3!$F$3:$H$18,3,FALSE)))*C90</f>
        <v>0</v>
      </c>
      <c r="D91" s="24">
        <f>(IF(AND(LEFT(D88,5)&gt;="06:00",LEFT(D88,5)&lt;="20:00"),VLOOKUP($B$88,Sheet3!$F$3:$H$18,2,FALSE),VLOOKUP($B$88,Sheet3!$F$3:$H$18,3,FALSE)))*D90</f>
        <v>0</v>
      </c>
      <c r="E91" s="24">
        <f>(IF(AND(LEFT(E88,5)&gt;="06:00",LEFT(E88,5)&lt;="20:00"),VLOOKUP($B$88,Sheet3!$F$3:$H$18,2,FALSE),VLOOKUP($B$88,Sheet3!$F$3:$H$18,3,FALSE)))*E90</f>
        <v>0</v>
      </c>
      <c r="F91" s="24">
        <f>(IF(AND(LEFT(F88,5)&gt;="06:00",LEFT(F88,5)&lt;="20:00"),VLOOKUP($B$88,Sheet3!$F$3:$H$18,2,FALSE),VLOOKUP($B$88,Sheet3!$F$3:$H$18,3,FALSE)))*F90</f>
        <v>0</v>
      </c>
      <c r="G91" s="24">
        <f>(IF(AND(LEFT(G88,5)&gt;="06:00",LEFT(G88,5)&lt;="20:00"),VLOOKUP($B$88,Sheet3!$F$3:$H$18,2,FALSE),VLOOKUP($B$88,Sheet3!$F$3:$H$18,3,FALSE)))*G90</f>
        <v>0</v>
      </c>
      <c r="H91" s="25">
        <f>(IF(AND(LEFT(H88,5)&gt;="07:00",LEFT(H88,5)&lt;="18:00"),VLOOKUP(B88,Sheet3!F3:I18,4,FALSE),))*H90</f>
        <v>0</v>
      </c>
      <c r="I91" s="23">
        <f>(IF(AND(LEFT(I88,5)&gt;="07:00",LEFT(I88,5)&lt;="18:00"),VLOOKUP(B88,Sheet3!F3:J18,5,FALSE),))*I90</f>
        <v>0</v>
      </c>
    </row>
    <row r="92" spans="1:11" ht="15" customHeight="1" x14ac:dyDescent="0.3">
      <c r="A92" s="145">
        <f>HCP!C55</f>
        <v>0</v>
      </c>
      <c r="B92" s="145" t="str">
        <f>IF(A92=0,"DA",VLOOKUP(A92,Sheet3!$E$3:$K$18,2,0))</f>
        <v>DA</v>
      </c>
      <c r="C92" s="18">
        <f>HCP!D55</f>
        <v>0</v>
      </c>
      <c r="D92" s="18">
        <f>HCP!E55</f>
        <v>0</v>
      </c>
      <c r="E92" s="18">
        <f>HCP!F55</f>
        <v>0</v>
      </c>
      <c r="F92" s="18">
        <f>HCP!G55</f>
        <v>0</v>
      </c>
      <c r="G92" s="18">
        <f>HCP!H55</f>
        <v>0</v>
      </c>
      <c r="H92" s="18">
        <f>HCP!I55</f>
        <v>0</v>
      </c>
      <c r="I92" s="18">
        <f>HCP!J55</f>
        <v>0</v>
      </c>
    </row>
    <row r="93" spans="1:11" ht="15" customHeight="1" x14ac:dyDescent="0.3">
      <c r="A93" s="146"/>
      <c r="B93" s="146"/>
      <c r="C93" s="26" t="str">
        <f>IF(C92=0,"0:00",IF($B$92="30S","1:00",IF($B$92="EN30","1:00",IF($B$92="RN30","1:00",(RIGHT(C92,5)-LEFT(C92,5))))))</f>
        <v>0:00</v>
      </c>
      <c r="D93" s="26" t="str">
        <f t="shared" ref="D93:I93" si="40">IF(D92=0,"0:00",IF($B$92="30S","1:00",IF($B$92="EN30","1:00",IF($B$92="RN30","1:00",(RIGHT(D92,5)-LEFT(D92,5))))))</f>
        <v>0:00</v>
      </c>
      <c r="E93" s="26" t="str">
        <f t="shared" si="40"/>
        <v>0:00</v>
      </c>
      <c r="F93" s="26" t="str">
        <f t="shared" si="40"/>
        <v>0:00</v>
      </c>
      <c r="G93" s="26" t="str">
        <f t="shared" si="40"/>
        <v>0:00</v>
      </c>
      <c r="H93" s="26" t="str">
        <f t="shared" si="40"/>
        <v>0:00</v>
      </c>
      <c r="I93" s="26" t="str">
        <f t="shared" si="40"/>
        <v>0:00</v>
      </c>
    </row>
    <row r="94" spans="1:11" ht="15" customHeight="1" x14ac:dyDescent="0.3">
      <c r="A94" s="146"/>
      <c r="B94" s="146"/>
      <c r="C94" s="27">
        <f>HOUR(C93)+(MINUTE(C93)/60)</f>
        <v>0</v>
      </c>
      <c r="D94" s="27">
        <f t="shared" ref="D94:I94" si="41">HOUR(D93)+(MINUTE(D93)/60)</f>
        <v>0</v>
      </c>
      <c r="E94" s="27">
        <f t="shared" si="41"/>
        <v>0</v>
      </c>
      <c r="F94" s="27">
        <f t="shared" si="41"/>
        <v>0</v>
      </c>
      <c r="G94" s="27">
        <f t="shared" si="41"/>
        <v>0</v>
      </c>
      <c r="H94" s="27">
        <f t="shared" si="41"/>
        <v>0</v>
      </c>
      <c r="I94" s="27">
        <f t="shared" si="41"/>
        <v>0</v>
      </c>
    </row>
    <row r="95" spans="1:11" ht="17.850000000000001" customHeight="1" x14ac:dyDescent="0.3">
      <c r="A95" s="147"/>
      <c r="B95" s="147"/>
      <c r="C95" s="24">
        <f>(IF(AND(LEFT(C92,5)&gt;="06:00",LEFT(C92,5)&lt;="20:00"),VLOOKUP($B$92,Sheet3!$F$3:$H$18,2,FALSE),VLOOKUP($B$92,Sheet3!$F$1:$H$18,3,FALSE)))*C94</f>
        <v>0</v>
      </c>
      <c r="D95" s="24">
        <f>(IF(AND(LEFT(D92,5)&gt;="06:00",LEFT(D92,5)&lt;="20:00"),VLOOKUP($B$92,Sheet3!$F$3:$H$18,2,FALSE),VLOOKUP($B$92,Sheet3!$F$1:$H$18,3,FALSE)))*D94</f>
        <v>0</v>
      </c>
      <c r="E95" s="24">
        <f>(IF(AND(LEFT(E92,5)&gt;="06:00",LEFT(E92,5)&lt;="20:00"),VLOOKUP($B$92,Sheet3!$F$3:$H$18,2,FALSE),VLOOKUP($B$92,Sheet3!$F$1:$H$18,3,FALSE)))*E94</f>
        <v>0</v>
      </c>
      <c r="F95" s="24">
        <f>(IF(AND(LEFT(F92,5)&gt;="06:00",LEFT(F92,5)&lt;="20:00"),VLOOKUP($B$92,Sheet3!$F$3:$H$18,2,FALSE),VLOOKUP($B$92,Sheet3!$F$1:$H$18,3,FALSE)))*F94</f>
        <v>0</v>
      </c>
      <c r="G95" s="24">
        <f>(IF(AND(LEFT(G92,5)&gt;="06:00",LEFT(G92,5)&lt;="20:00"),VLOOKUP($B$92,Sheet3!$F$3:$H$18,2,FALSE),VLOOKUP($B$92,Sheet3!$F$1:$H$18,3,FALSE)))*G94</f>
        <v>0</v>
      </c>
      <c r="H95" s="25">
        <f>(IF(AND(LEFT(H92,5)&gt;="07:00",LEFT(H92,5)&lt;="18:00"),VLOOKUP(B92,Sheet3!F3:I18,4,FALSE),))*H94</f>
        <v>0</v>
      </c>
      <c r="I95" s="23">
        <f>(IF(AND(LEFT(I92,5)&gt;="07:00",LEFT(I92,5)&lt;="18:00"),VLOOKUP(B92,Sheet3!F3:J18,5,FALSE),))*I94</f>
        <v>0</v>
      </c>
    </row>
    <row r="96" spans="1:11" ht="17.850000000000001" customHeight="1" x14ac:dyDescent="0.3">
      <c r="A96" s="139" t="s">
        <v>40</v>
      </c>
      <c r="B96" s="139" t="s">
        <v>59</v>
      </c>
      <c r="C96" s="18">
        <f>HCP!D57</f>
        <v>0</v>
      </c>
      <c r="D96" s="18">
        <f>HCP!E57</f>
        <v>0</v>
      </c>
      <c r="E96" s="18">
        <f>HCP!F57</f>
        <v>0</v>
      </c>
      <c r="F96" s="18">
        <f>HCP!G57</f>
        <v>0</v>
      </c>
      <c r="G96" s="18">
        <f>HCP!H57</f>
        <v>0</v>
      </c>
      <c r="H96" s="132"/>
      <c r="I96" s="133"/>
    </row>
    <row r="97" spans="1:9" ht="17.850000000000001" customHeight="1" x14ac:dyDescent="0.3">
      <c r="A97" s="140"/>
      <c r="B97" s="140"/>
      <c r="C97" s="26">
        <f>(RIGHT(C96,5)-LEFT(C96,5))</f>
        <v>0</v>
      </c>
      <c r="D97" s="26">
        <f>(RIGHT(D96,5)-LEFT(D96,5))</f>
        <v>0</v>
      </c>
      <c r="E97" s="26">
        <f>(RIGHT(E96,5)-LEFT(E96,5))</f>
        <v>0</v>
      </c>
      <c r="F97" s="26">
        <f>(RIGHT(F96,5)-LEFT(F96,5))</f>
        <v>0</v>
      </c>
      <c r="G97" s="26">
        <f>(RIGHT(G96,5)-LEFT(G96,5))</f>
        <v>0</v>
      </c>
      <c r="H97" s="134"/>
      <c r="I97" s="135"/>
    </row>
    <row r="98" spans="1:9" ht="17.850000000000001" customHeight="1" x14ac:dyDescent="0.3">
      <c r="A98" s="140"/>
      <c r="B98" s="140"/>
      <c r="C98" s="27">
        <f>HOUR(C97)+(MINUTE(C97)/60)</f>
        <v>0</v>
      </c>
      <c r="D98" s="27">
        <f>HOUR(D97)+(MINUTE(D97)/60)</f>
        <v>0</v>
      </c>
      <c r="E98" s="27">
        <f>HOUR(E97)+(MINUTE(E97)/60)</f>
        <v>0</v>
      </c>
      <c r="F98" s="27">
        <f>HOUR(F97)+(MINUTE(F97)/60)</f>
        <v>0</v>
      </c>
      <c r="G98" s="27">
        <f>HOUR(G97)+(MINUTE(G97)/60)</f>
        <v>0</v>
      </c>
      <c r="H98" s="134"/>
      <c r="I98" s="135"/>
    </row>
    <row r="99" spans="1:9" ht="15.6" customHeight="1" x14ac:dyDescent="0.3">
      <c r="A99" s="141"/>
      <c r="B99" s="141"/>
      <c r="C99" s="24">
        <f>(IF(AND(LEFT(C96,5)&gt;="06:00",LEFT(C96,5)&lt;="20:00"),VLOOKUP(B96,Sheet3!F3:G14,2,FALSE)*C98,0))</f>
        <v>0</v>
      </c>
      <c r="D99" s="25">
        <f>(IF(AND(LEFT(D96,5)&gt;="06:00",LEFT(D96,5)&lt;="20:00"),VLOOKUP(B96,Sheet3!F3:G14,2,FALSE)*D98,0))</f>
        <v>0</v>
      </c>
      <c r="E99" s="25">
        <f>(IF(AND(LEFT(E96,5)&gt;="06:00",LEFT(E96,5)&lt;="20:00"),VLOOKUP(B96,Sheet3!F3:G14,2,FALSE)*E98,0))</f>
        <v>0</v>
      </c>
      <c r="F99" s="25">
        <f>(IF(AND(LEFT(F96,5)&gt;="06:00",LEFT(F96,5)&lt;="20:00"),VLOOKUP(B96,Sheet3!F3:G14,2,FALSE)*F98,0))</f>
        <v>0</v>
      </c>
      <c r="G99" s="25">
        <f>(IF(AND(LEFT(G96,5)&gt;="06:00",LEFT(G96,5)&lt;="20:00"),VLOOKUP(B96,Sheet3!F3:G14,2,FALSE)*G98,0))</f>
        <v>0</v>
      </c>
      <c r="H99" s="136"/>
      <c r="I99" s="137"/>
    </row>
    <row r="100" spans="1:9" ht="15.6" customHeight="1" x14ac:dyDescent="0.3">
      <c r="A100" s="28" t="s">
        <v>51</v>
      </c>
      <c r="B100" s="28"/>
      <c r="C100" s="29">
        <f>SUM(C13,C17,C21,C25,C29,C33,C37,C97,C41,C45,C49,C53,C57,C61,C65,C69,C73,C77,C81,C85,C89,C93)</f>
        <v>0</v>
      </c>
      <c r="D100" s="29">
        <f t="shared" ref="D100:I100" si="42">SUM(D13,D17,D21,D25,D29,D33,D37,D97,D41,D45,D49,D53,D57,D61,D65,D69,D73,D77,D81,D85,D89,D93)</f>
        <v>0</v>
      </c>
      <c r="E100" s="29">
        <f t="shared" si="42"/>
        <v>0</v>
      </c>
      <c r="F100" s="29">
        <f t="shared" si="42"/>
        <v>0</v>
      </c>
      <c r="G100" s="29">
        <f t="shared" si="42"/>
        <v>0</v>
      </c>
      <c r="H100" s="29">
        <f t="shared" si="42"/>
        <v>0</v>
      </c>
      <c r="I100" s="29">
        <f t="shared" si="42"/>
        <v>0</v>
      </c>
    </row>
    <row r="101" spans="1:9" ht="15.6" customHeight="1" x14ac:dyDescent="0.3">
      <c r="A101" s="28" t="s">
        <v>52</v>
      </c>
      <c r="B101" s="28"/>
      <c r="C101" s="79">
        <f>SUM(C15,C19,C23,C27,C31,C35,C39,C99,C43,C47,C51,C55,C59,C63,C67,C71,C75,C79,C83,C87,C91,C95,)</f>
        <v>0</v>
      </c>
      <c r="D101" s="79">
        <f t="shared" ref="D101:I101" si="43">SUM(D15,D19,D23,D27,D31,D35,D39,D99,D43,D47,D51,D55,D59,D63,D67,D71,D75,D79,D83,D87,D91,D95,)</f>
        <v>0</v>
      </c>
      <c r="E101" s="79">
        <f t="shared" si="43"/>
        <v>0</v>
      </c>
      <c r="F101" s="79">
        <f t="shared" si="43"/>
        <v>0</v>
      </c>
      <c r="G101" s="79">
        <f t="shared" si="43"/>
        <v>0</v>
      </c>
      <c r="H101" s="79">
        <f t="shared" si="43"/>
        <v>0</v>
      </c>
      <c r="I101" s="79">
        <f t="shared" si="43"/>
        <v>0</v>
      </c>
    </row>
    <row r="102" spans="1:9" s="12" customFormat="1" ht="20.100000000000001" customHeight="1" x14ac:dyDescent="0.3">
      <c r="A102" s="11"/>
      <c r="B102" s="11"/>
      <c r="C102" s="21"/>
      <c r="E102" s="148" t="s">
        <v>83</v>
      </c>
      <c r="F102" s="149"/>
      <c r="G102" s="150"/>
      <c r="H102" s="30">
        <f>SUM(C100:I100)</f>
        <v>0</v>
      </c>
      <c r="I102" s="30"/>
    </row>
    <row r="103" spans="1:9" s="12" customFormat="1" ht="20.100000000000001" customHeight="1" x14ac:dyDescent="0.3">
      <c r="A103" s="11"/>
      <c r="B103" s="11"/>
      <c r="E103" s="148" t="s">
        <v>82</v>
      </c>
      <c r="F103" s="149"/>
      <c r="G103" s="150"/>
      <c r="H103" s="72">
        <f>SUM(C101:I101)</f>
        <v>0</v>
      </c>
      <c r="I103" s="31"/>
    </row>
    <row r="104" spans="1:9" ht="17.850000000000001" customHeight="1" x14ac:dyDescent="0.3">
      <c r="E104" s="148" t="s">
        <v>76</v>
      </c>
      <c r="F104" s="149"/>
      <c r="G104" s="150"/>
      <c r="H104" s="71">
        <f>H7+I8+H103</f>
        <v>272.8775</v>
      </c>
    </row>
    <row r="105" spans="1:9" ht="18" customHeight="1" x14ac:dyDescent="0.3">
      <c r="E105" s="148" t="s">
        <v>77</v>
      </c>
      <c r="F105" s="149"/>
      <c r="G105" s="150"/>
      <c r="H105" s="80">
        <f>H6-I8-H7-H103</f>
        <v>506.77249999999998</v>
      </c>
    </row>
  </sheetData>
  <mergeCells count="61">
    <mergeCell ref="A88:A91"/>
    <mergeCell ref="B88:B91"/>
    <mergeCell ref="A92:A95"/>
    <mergeCell ref="B92:B95"/>
    <mergeCell ref="E7:G7"/>
    <mergeCell ref="A76:A79"/>
    <mergeCell ref="B76:B79"/>
    <mergeCell ref="A80:A83"/>
    <mergeCell ref="B80:B83"/>
    <mergeCell ref="A84:A87"/>
    <mergeCell ref="B84:B87"/>
    <mergeCell ref="A40:A43"/>
    <mergeCell ref="B40:B43"/>
    <mergeCell ref="A68:A71"/>
    <mergeCell ref="B68:B71"/>
    <mergeCell ref="A72:A75"/>
    <mergeCell ref="B72:B75"/>
    <mergeCell ref="A56:A59"/>
    <mergeCell ref="B56:B59"/>
    <mergeCell ref="A60:A63"/>
    <mergeCell ref="B60:B63"/>
    <mergeCell ref="A64:A67"/>
    <mergeCell ref="B64:B67"/>
    <mergeCell ref="A44:A47"/>
    <mergeCell ref="B44:B47"/>
    <mergeCell ref="A48:A51"/>
    <mergeCell ref="B48:B51"/>
    <mergeCell ref="A52:A55"/>
    <mergeCell ref="B52:B55"/>
    <mergeCell ref="B36:B39"/>
    <mergeCell ref="E104:G104"/>
    <mergeCell ref="E105:G105"/>
    <mergeCell ref="H1:I2"/>
    <mergeCell ref="C2:G2"/>
    <mergeCell ref="C4:I4"/>
    <mergeCell ref="E5:G5"/>
    <mergeCell ref="E6:G6"/>
    <mergeCell ref="H6:I6"/>
    <mergeCell ref="C1:G1"/>
    <mergeCell ref="C8:D8"/>
    <mergeCell ref="E8:G8"/>
    <mergeCell ref="E9:G9"/>
    <mergeCell ref="E103:G103"/>
    <mergeCell ref="E102:G102"/>
    <mergeCell ref="H7:I7"/>
    <mergeCell ref="A12:A15"/>
    <mergeCell ref="H96:I99"/>
    <mergeCell ref="A20:A23"/>
    <mergeCell ref="B12:B15"/>
    <mergeCell ref="B16:B19"/>
    <mergeCell ref="B20:B23"/>
    <mergeCell ref="A16:A19"/>
    <mergeCell ref="B96:B99"/>
    <mergeCell ref="A24:A27"/>
    <mergeCell ref="A28:A31"/>
    <mergeCell ref="A32:A35"/>
    <mergeCell ref="A36:A39"/>
    <mergeCell ref="A96:A99"/>
    <mergeCell ref="B24:B27"/>
    <mergeCell ref="B28:B31"/>
    <mergeCell ref="B32:B35"/>
  </mergeCells>
  <dataValidations count="2">
    <dataValidation type="list" allowBlank="1" showInputMessage="1" showErrorMessage="1" sqref="C8" xr:uid="{3FE13576-F900-A74D-B0C9-908972AFB747}">
      <formula1>"AQC, SELF MANAGEMENT"</formula1>
    </dataValidation>
    <dataValidation type="list" allowBlank="1" showInputMessage="1" showErrorMessage="1" sqref="H5" xr:uid="{C84C632A-C95D-7B46-9C52-F741EAFDD980}">
      <formula1>"Dementia 1, Dementia 2, Dementia 3, Dementia 4, NA"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9B1F6-29F7-4916-BDA7-BFFC1BFAEC85}">
  <sheetPr codeName="Sheet3"/>
  <dimension ref="A1:N18"/>
  <sheetViews>
    <sheetView topLeftCell="C1" zoomScale="140" zoomScaleNormal="140" workbookViewId="0">
      <selection activeCell="G8" sqref="G8"/>
    </sheetView>
  </sheetViews>
  <sheetFormatPr defaultColWidth="9" defaultRowHeight="14.4" x14ac:dyDescent="0.3"/>
  <cols>
    <col min="1" max="1" width="6" bestFit="1" customWidth="1"/>
    <col min="2" max="2" width="13.88671875" bestFit="1" customWidth="1"/>
    <col min="3" max="3" width="14.44140625" style="5" bestFit="1" customWidth="1"/>
    <col min="4" max="4" width="8.5546875" bestFit="1" customWidth="1"/>
    <col min="5" max="5" width="25.33203125" bestFit="1" customWidth="1"/>
    <col min="6" max="6" width="5.6640625" bestFit="1" customWidth="1"/>
    <col min="7" max="10" width="11.5546875" bestFit="1" customWidth="1"/>
    <col min="11" max="11" width="15.44140625" bestFit="1" customWidth="1"/>
    <col min="14" max="14" width="28.88671875" bestFit="1" customWidth="1"/>
  </cols>
  <sheetData>
    <row r="1" spans="1:14" x14ac:dyDescent="0.3">
      <c r="A1" s="5" t="s">
        <v>37</v>
      </c>
      <c r="B1" t="s">
        <v>38</v>
      </c>
      <c r="D1" t="s">
        <v>39</v>
      </c>
      <c r="G1" t="s">
        <v>42</v>
      </c>
      <c r="H1" t="s">
        <v>42</v>
      </c>
      <c r="I1" t="s">
        <v>43</v>
      </c>
      <c r="J1" t="s">
        <v>44</v>
      </c>
      <c r="K1" t="s">
        <v>45</v>
      </c>
      <c r="M1" s="5" t="s">
        <v>37</v>
      </c>
      <c r="N1" t="s">
        <v>74</v>
      </c>
    </row>
    <row r="2" spans="1:14" x14ac:dyDescent="0.3">
      <c r="A2" s="5">
        <v>1</v>
      </c>
      <c r="B2" s="14">
        <v>25.15</v>
      </c>
      <c r="C2" s="16" t="s">
        <v>46</v>
      </c>
      <c r="D2" s="14">
        <v>2.84</v>
      </c>
      <c r="G2" t="s">
        <v>63</v>
      </c>
      <c r="H2" t="s">
        <v>64</v>
      </c>
      <c r="I2" t="s">
        <v>65</v>
      </c>
      <c r="J2" t="s">
        <v>65</v>
      </c>
      <c r="K2" t="s">
        <v>65</v>
      </c>
      <c r="M2" s="5">
        <v>1</v>
      </c>
      <c r="N2" s="14">
        <v>5.03</v>
      </c>
    </row>
    <row r="3" spans="1:14" x14ac:dyDescent="0.3">
      <c r="A3" s="5">
        <v>2</v>
      </c>
      <c r="B3" s="14">
        <v>44.24</v>
      </c>
      <c r="C3" s="16" t="s">
        <v>47</v>
      </c>
      <c r="D3" s="14">
        <v>5</v>
      </c>
      <c r="E3" t="s">
        <v>20</v>
      </c>
      <c r="F3" t="s">
        <v>54</v>
      </c>
      <c r="G3" s="14">
        <v>52.6</v>
      </c>
      <c r="H3" s="14">
        <v>57.9</v>
      </c>
      <c r="I3" s="14">
        <v>73.599999999999994</v>
      </c>
      <c r="J3" s="14">
        <v>94.7</v>
      </c>
      <c r="K3" s="14">
        <v>115.7</v>
      </c>
      <c r="M3" s="5">
        <v>2</v>
      </c>
      <c r="N3" s="14">
        <v>8.85</v>
      </c>
    </row>
    <row r="4" spans="1:14" x14ac:dyDescent="0.3">
      <c r="A4" s="5">
        <v>3</v>
      </c>
      <c r="B4" s="14">
        <v>96.27</v>
      </c>
      <c r="C4" s="16" t="s">
        <v>48</v>
      </c>
      <c r="D4" s="14">
        <v>10.89</v>
      </c>
      <c r="E4" t="s">
        <v>60</v>
      </c>
      <c r="F4" t="s">
        <v>56</v>
      </c>
      <c r="G4" s="14">
        <v>52.6</v>
      </c>
      <c r="H4" s="14">
        <v>57.9</v>
      </c>
      <c r="I4" s="14">
        <v>73.599999999999994</v>
      </c>
      <c r="J4" s="14">
        <v>94.7</v>
      </c>
      <c r="K4" s="14">
        <v>115.7</v>
      </c>
      <c r="M4" s="5">
        <v>3</v>
      </c>
      <c r="N4" s="14">
        <v>19.25</v>
      </c>
    </row>
    <row r="5" spans="1:14" x14ac:dyDescent="0.3">
      <c r="A5" s="5">
        <v>4</v>
      </c>
      <c r="B5" s="14">
        <v>145.94</v>
      </c>
      <c r="C5" s="16" t="s">
        <v>49</v>
      </c>
      <c r="D5" s="14">
        <v>16.87</v>
      </c>
      <c r="G5" s="14"/>
      <c r="H5" s="14"/>
      <c r="I5" s="14"/>
      <c r="J5" s="14"/>
      <c r="K5" s="14"/>
      <c r="M5" s="5">
        <v>4</v>
      </c>
      <c r="N5" s="14">
        <v>29.19</v>
      </c>
    </row>
    <row r="6" spans="1:14" x14ac:dyDescent="0.3">
      <c r="A6" s="5" t="s">
        <v>61</v>
      </c>
      <c r="B6" s="14">
        <v>0</v>
      </c>
      <c r="C6" s="16" t="s">
        <v>62</v>
      </c>
      <c r="D6" s="14">
        <v>20.170000000000002</v>
      </c>
      <c r="E6" t="s">
        <v>21</v>
      </c>
      <c r="F6" t="s">
        <v>57</v>
      </c>
      <c r="G6" s="14">
        <v>52.6</v>
      </c>
      <c r="H6" s="14">
        <v>57.9</v>
      </c>
      <c r="I6" s="14">
        <v>73.599999999999994</v>
      </c>
      <c r="J6" s="14">
        <v>94.7</v>
      </c>
      <c r="K6" s="14">
        <v>115.7</v>
      </c>
    </row>
    <row r="7" spans="1:14" x14ac:dyDescent="0.3">
      <c r="C7" s="5" t="s">
        <v>61</v>
      </c>
      <c r="D7" s="14">
        <v>0</v>
      </c>
      <c r="E7" t="s">
        <v>19</v>
      </c>
      <c r="F7" t="s">
        <v>55</v>
      </c>
      <c r="G7" s="14">
        <v>52.6</v>
      </c>
      <c r="H7" s="14">
        <v>57.9</v>
      </c>
      <c r="I7" s="14">
        <v>73.599999999999994</v>
      </c>
      <c r="J7" s="14">
        <v>94.7</v>
      </c>
      <c r="K7" s="14">
        <v>115.7</v>
      </c>
    </row>
    <row r="8" spans="1:14" x14ac:dyDescent="0.3">
      <c r="E8" t="s">
        <v>41</v>
      </c>
      <c r="F8" t="s">
        <v>58</v>
      </c>
      <c r="G8" s="14">
        <v>39.450000000000003</v>
      </c>
      <c r="H8" s="76"/>
      <c r="I8" s="76">
        <v>55.2</v>
      </c>
      <c r="J8" s="76">
        <v>71.02</v>
      </c>
      <c r="K8" s="76">
        <v>86.77</v>
      </c>
    </row>
    <row r="9" spans="1:14" x14ac:dyDescent="0.3">
      <c r="G9" t="s">
        <v>42</v>
      </c>
      <c r="H9" t="s">
        <v>42</v>
      </c>
      <c r="I9" t="s">
        <v>43</v>
      </c>
      <c r="J9" t="s">
        <v>44</v>
      </c>
      <c r="K9" t="s">
        <v>45</v>
      </c>
    </row>
    <row r="10" spans="1:14" x14ac:dyDescent="0.3">
      <c r="G10" t="s">
        <v>63</v>
      </c>
      <c r="H10" t="s">
        <v>64</v>
      </c>
      <c r="I10" t="s">
        <v>65</v>
      </c>
      <c r="J10" t="s">
        <v>65</v>
      </c>
      <c r="K10" t="s">
        <v>65</v>
      </c>
    </row>
    <row r="11" spans="1:14" x14ac:dyDescent="0.3">
      <c r="E11" t="s">
        <v>22</v>
      </c>
      <c r="F11" t="s">
        <v>72</v>
      </c>
      <c r="G11" s="14">
        <v>73</v>
      </c>
      <c r="H11" s="14">
        <v>79</v>
      </c>
      <c r="I11" s="14">
        <v>99</v>
      </c>
      <c r="J11" s="14">
        <v>127</v>
      </c>
      <c r="K11" s="14">
        <v>152</v>
      </c>
    </row>
    <row r="12" spans="1:14" x14ac:dyDescent="0.3">
      <c r="E12" t="s">
        <v>23</v>
      </c>
      <c r="F12" t="s">
        <v>73</v>
      </c>
      <c r="G12" s="14">
        <v>108.5</v>
      </c>
      <c r="H12" s="14">
        <v>118</v>
      </c>
      <c r="I12" s="14">
        <v>147</v>
      </c>
      <c r="J12" s="14">
        <v>190</v>
      </c>
      <c r="K12" s="14">
        <v>227</v>
      </c>
    </row>
    <row r="13" spans="1:14" x14ac:dyDescent="0.3">
      <c r="E13" t="s">
        <v>40</v>
      </c>
      <c r="F13" t="s">
        <v>59</v>
      </c>
      <c r="G13" s="22">
        <v>170</v>
      </c>
      <c r="H13" s="15"/>
      <c r="I13" s="15"/>
      <c r="J13" s="15"/>
      <c r="K13" s="15"/>
    </row>
    <row r="14" spans="1:14" x14ac:dyDescent="0.3">
      <c r="E14" t="s">
        <v>40</v>
      </c>
      <c r="F14" t="s">
        <v>59</v>
      </c>
      <c r="G14" s="22">
        <v>170</v>
      </c>
      <c r="H14" s="15"/>
      <c r="I14" s="15"/>
      <c r="J14" s="15"/>
      <c r="K14" s="15"/>
    </row>
    <row r="17" spans="5:11" x14ac:dyDescent="0.3">
      <c r="E17" t="s">
        <v>66</v>
      </c>
      <c r="F17" t="s">
        <v>70</v>
      </c>
      <c r="G17">
        <v>54.75</v>
      </c>
      <c r="H17">
        <v>59.25</v>
      </c>
      <c r="I17">
        <v>74.25</v>
      </c>
      <c r="J17">
        <v>95.25</v>
      </c>
      <c r="K17">
        <v>114</v>
      </c>
    </row>
    <row r="18" spans="5:11" x14ac:dyDescent="0.3">
      <c r="E18" t="s">
        <v>67</v>
      </c>
      <c r="F18" t="s">
        <v>71</v>
      </c>
      <c r="G18">
        <v>81.38</v>
      </c>
      <c r="H18">
        <v>88.5</v>
      </c>
      <c r="I18">
        <v>110.25</v>
      </c>
      <c r="J18">
        <v>142.5</v>
      </c>
      <c r="K18">
        <v>170.25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NDIS</vt:lpstr>
      <vt:lpstr>HCP</vt:lpstr>
      <vt:lpstr>HCP(BackData)</vt:lpstr>
      <vt:lpstr>Sheet3</vt:lpstr>
      <vt:lpstr>CAREMAN</vt:lpstr>
      <vt:lpstr>DCSUPP</vt:lpstr>
      <vt:lpstr>PRICE</vt:lpstr>
      <vt:lpstr>HCP!Print_Area</vt:lpstr>
      <vt:lpstr>SUBSIDY</vt:lpstr>
      <vt:lpstr>SUPP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RogerHunt</dc:creator>
  <cp:lastModifiedBy>Megan Lynn</cp:lastModifiedBy>
  <cp:lastPrinted>2022-12-22T01:51:49Z</cp:lastPrinted>
  <dcterms:created xsi:type="dcterms:W3CDTF">2021-03-13T14:15:48Z</dcterms:created>
  <dcterms:modified xsi:type="dcterms:W3CDTF">2023-02-13T08:17:06Z</dcterms:modified>
</cp:coreProperties>
</file>