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1"/>
  </bookViews>
  <sheets>
    <sheet name="Hoja1" sheetId="1" r:id="rId1"/>
    <sheet name="Hoja2" sheetId="4" r:id="rId2"/>
    <sheet name="Hoja3" sheetId="2" r:id="rId3"/>
    <sheet name="Hoja4" sheetId="3" r:id="rId4"/>
  </sheets>
  <calcPr calcId="145621"/>
</workbook>
</file>

<file path=xl/calcChain.xml><?xml version="1.0" encoding="utf-8"?>
<calcChain xmlns="http://schemas.openxmlformats.org/spreadsheetml/2006/main">
  <c r="M15" i="3" l="1"/>
  <c r="L15" i="3"/>
  <c r="K15" i="3"/>
  <c r="J15" i="3"/>
  <c r="K8" i="3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Q3" i="3"/>
  <c r="P3" i="3"/>
  <c r="J15" i="2" l="1"/>
  <c r="O11" i="2"/>
  <c r="N11" i="2"/>
  <c r="M11" i="2"/>
  <c r="L11" i="2"/>
  <c r="K11" i="2"/>
  <c r="O10" i="2"/>
  <c r="N10" i="2"/>
  <c r="M10" i="2"/>
  <c r="L10" i="2"/>
  <c r="K10" i="2"/>
  <c r="I21" i="2"/>
  <c r="J21" i="2" s="1"/>
  <c r="N15" i="2"/>
  <c r="K15" i="2"/>
  <c r="M15" i="2"/>
  <c r="L15" i="2"/>
  <c r="O6" i="4"/>
  <c r="P7" i="4"/>
  <c r="O7" i="4"/>
  <c r="L11" i="4"/>
  <c r="M14" i="4"/>
  <c r="L14" i="4"/>
  <c r="P6" i="4"/>
  <c r="N11" i="4"/>
  <c r="E20" i="4"/>
  <c r="E17" i="4"/>
  <c r="M11" i="4"/>
  <c r="K11" i="4"/>
  <c r="J11" i="4"/>
  <c r="M9" i="1"/>
  <c r="M8" i="1"/>
  <c r="M7" i="1"/>
  <c r="M6" i="1"/>
  <c r="M5" i="1"/>
  <c r="D13" i="1"/>
  <c r="J7" i="1"/>
  <c r="I8" i="1"/>
  <c r="H8" i="1"/>
  <c r="H7" i="1"/>
  <c r="J6" i="1"/>
  <c r="I6" i="1"/>
  <c r="I13" i="1"/>
  <c r="H13" i="1" l="1"/>
</calcChain>
</file>

<file path=xl/sharedStrings.xml><?xml version="1.0" encoding="utf-8"?>
<sst xmlns="http://schemas.openxmlformats.org/spreadsheetml/2006/main" count="229" uniqueCount="155">
  <si>
    <t>Meses</t>
  </si>
  <si>
    <t>Años</t>
  </si>
  <si>
    <t>Dias</t>
  </si>
  <si>
    <t>Número</t>
  </si>
  <si>
    <t>Días</t>
  </si>
  <si>
    <t>Última:</t>
  </si>
  <si>
    <t>Primera:</t>
  </si>
  <si>
    <t>N° días</t>
  </si>
  <si>
    <t>A dias</t>
  </si>
  <si>
    <t>A meses</t>
  </si>
  <si>
    <t>A años</t>
  </si>
  <si>
    <t>X</t>
  </si>
  <si>
    <t>Transformación Ordinario</t>
  </si>
  <si>
    <t>Fecha</t>
  </si>
  <si>
    <t>Ordinario</t>
  </si>
  <si>
    <t>Exacto</t>
  </si>
  <si>
    <t>Quincena:</t>
  </si>
  <si>
    <t>4mestre:</t>
  </si>
  <si>
    <t>3mestre:</t>
  </si>
  <si>
    <t>2mestre:</t>
  </si>
  <si>
    <t>6mestre:</t>
  </si>
  <si>
    <t>-------&gt;</t>
  </si>
  <si>
    <t>día/mes</t>
  </si>
  <si>
    <t>INTERÉS SIMPLE</t>
  </si>
  <si>
    <t>i) I=S-C</t>
  </si>
  <si>
    <t>Valor del dinero en el tiempo:</t>
  </si>
  <si>
    <t>Futuro:</t>
  </si>
  <si>
    <t>S=C*(1+i*t)</t>
  </si>
  <si>
    <t>Presente:</t>
  </si>
  <si>
    <t>C=S*(1+i*t)^(-1)</t>
  </si>
  <si>
    <t>ii) I=C*i*t</t>
  </si>
  <si>
    <t>Tiempo:</t>
  </si>
  <si>
    <t>Tasa:</t>
  </si>
  <si>
    <t>t=(S/C)-1/i</t>
  </si>
  <si>
    <t>i=(S/C)-1/t</t>
  </si>
  <si>
    <t>Preguntas:</t>
  </si>
  <si>
    <t>1. EL valor futuro de un capital de 1000 en  4 años a tasa simple anual de 24%.</t>
  </si>
  <si>
    <t>I=C*i*t</t>
  </si>
  <si>
    <t>I=1000*4*24%</t>
  </si>
  <si>
    <t>I=960</t>
  </si>
  <si>
    <t>-&gt;</t>
  </si>
  <si>
    <t>S=C+I</t>
  </si>
  <si>
    <t>S=1000+960</t>
  </si>
  <si>
    <t>S=1960</t>
  </si>
  <si>
    <t>Datos</t>
  </si>
  <si>
    <t>Hallar S</t>
  </si>
  <si>
    <t>Hallar C</t>
  </si>
  <si>
    <t>Hallar t</t>
  </si>
  <si>
    <t>Hallar i</t>
  </si>
  <si>
    <t>Futuro S:</t>
  </si>
  <si>
    <t>Presente C:</t>
  </si>
  <si>
    <t>%</t>
  </si>
  <si>
    <t>Completar</t>
  </si>
  <si>
    <t>i,t misma unidad transformar si se necesita</t>
  </si>
  <si>
    <t>CONVERSIONES FECHAS</t>
  </si>
  <si>
    <t>TASAS SIMPLE</t>
  </si>
  <si>
    <t>T. mensual:</t>
  </si>
  <si>
    <t>T. anual:</t>
  </si>
  <si>
    <t>T. mensual=T. anal/12</t>
  </si>
  <si>
    <t>T. anual=T. mensual*12</t>
  </si>
  <si>
    <t>Cuando se completa desaparece el DIVO</t>
  </si>
  <si>
    <t>2. Cálculo del interes simple exacto.</t>
  </si>
  <si>
    <t>t=9 (meses)*30/360=270/360=0.75 años</t>
  </si>
  <si>
    <t>Exacto:</t>
  </si>
  <si>
    <t>Ordinario:</t>
  </si>
  <si>
    <t>Interés:</t>
  </si>
  <si>
    <t>Opcional</t>
  </si>
  <si>
    <t>Interés</t>
  </si>
  <si>
    <t>t=9 (meses)*30/360=270/365=0.73972603 años</t>
  </si>
  <si>
    <t>N° días:</t>
  </si>
  <si>
    <t>---&gt;</t>
  </si>
  <si>
    <t>Transformación tiempo</t>
  </si>
  <si>
    <t>Tiempo año</t>
  </si>
  <si>
    <t>t=I/(C*i)</t>
  </si>
  <si>
    <t>i=I/(C*t)</t>
  </si>
  <si>
    <t>Usando interés</t>
  </si>
  <si>
    <t>N° años:</t>
  </si>
  <si>
    <t>Tiempo día</t>
  </si>
  <si>
    <t>3. Pronto pago de factura simple 3/10, n/30; descuento de 3% en menos de 10 días, caso contrario se debe pagar en un lapso no mayor a 30 dias.</t>
  </si>
  <si>
    <t>a) Recibe factura por 2800 y pide tasa máxima.</t>
  </si>
  <si>
    <t>Dscto=3%*2800=84</t>
  </si>
  <si>
    <t>C=2800-84=2716</t>
  </si>
  <si>
    <t>t=20 días</t>
  </si>
  <si>
    <t>i=((2800/2716)-1)/(20/360)=55.6701%</t>
  </si>
  <si>
    <t>b)Utilidad a tasa de 18% anual y paga la factura al décimo día.</t>
  </si>
  <si>
    <t>S=2716*(1+18%*(20/360))=2743.16</t>
  </si>
  <si>
    <t>∆S=2800-2743.16=56.84</t>
  </si>
  <si>
    <t>INTERÉS COMPUESTO</t>
  </si>
  <si>
    <t>i'=tasa nominal</t>
  </si>
  <si>
    <t>i'=TNM=TNA/m</t>
  </si>
  <si>
    <t>iii) TEP=I/C ó TEP=(S/C)-1 (%)</t>
  </si>
  <si>
    <t>1) S=C*(1+i')^(n)</t>
  </si>
  <si>
    <t>S=C*(1+TN/m)^(n)</t>
  </si>
  <si>
    <t>C=S*(1+(TN/m))^(-n)</t>
  </si>
  <si>
    <t>n=(ln(S/C))/(ln(1+(TN/m))</t>
  </si>
  <si>
    <t>TN=m*((S/C)^(1/n)-1)</t>
  </si>
  <si>
    <t>Cpitlzación:</t>
  </si>
  <si>
    <t>N° veces:</t>
  </si>
  <si>
    <t>Hallar n</t>
  </si>
  <si>
    <t>Hallar m</t>
  </si>
  <si>
    <t>Hallar tas</t>
  </si>
  <si>
    <t>m</t>
  </si>
  <si>
    <t>n</t>
  </si>
  <si>
    <t>m=TN/((S/C)^(1/n)-1)</t>
  </si>
  <si>
    <t>Tasa nom:</t>
  </si>
  <si>
    <t>Tasa Efectiva del Perído</t>
  </si>
  <si>
    <t>1. Invierte 1000 en un negocio cuatrimestral a Tasa Nominal Semestral de 6% con capitalización mensual (c.m.).</t>
  </si>
  <si>
    <t>TNS 6% c.m. t=1 cuatimestre</t>
  </si>
  <si>
    <t>m=6</t>
  </si>
  <si>
    <t>n=4</t>
  </si>
  <si>
    <t>6mestre</t>
  </si>
  <si>
    <t>4mestre</t>
  </si>
  <si>
    <t>3mestre</t>
  </si>
  <si>
    <t>2mestre</t>
  </si>
  <si>
    <t>anual</t>
  </si>
  <si>
    <t>Tiempo mes</t>
  </si>
  <si>
    <t>N° mestres</t>
  </si>
  <si>
    <t>t=80 días</t>
  </si>
  <si>
    <t>Dscto=5%*10000=500</t>
  </si>
  <si>
    <t>C=10000-500=9500</t>
  </si>
  <si>
    <t>TN=360*((10000/9500)^(1/80)-1)=23.09%</t>
  </si>
  <si>
    <t>2. Pronto pago de factura simple 5/10, n/90; descuento de 5% en menos de 10 días, caso contrario se debe pagar en un lapso no mayor a 30 dias.</t>
  </si>
  <si>
    <t>TEP:Porcentaje representa interés ganado</t>
  </si>
  <si>
    <t>2) TEP=i*t (simple)</t>
  </si>
  <si>
    <t>Tasa Nominal a Efectiva:</t>
  </si>
  <si>
    <t>Tasa Efectiva a Nominal:</t>
  </si>
  <si>
    <t>TEP=((1+(TN/m))^(n))-1</t>
  </si>
  <si>
    <t>TN=m*(((1+TEP)^(1/n))-1)</t>
  </si>
  <si>
    <t>Tiempo qui</t>
  </si>
  <si>
    <t>TEP:</t>
  </si>
  <si>
    <t>Hallar TN</t>
  </si>
  <si>
    <t>Hallar TEP</t>
  </si>
  <si>
    <t>Tasa nomin:</t>
  </si>
  <si>
    <t>Tasa efectiv:</t>
  </si>
  <si>
    <t>1. Hallar la tasa efectiva trimestral equivalente a una tasa nominal anual de 18 % con capitalizacion quincenal.</t>
  </si>
  <si>
    <t>TNA 18% c.q. t=TET</t>
  </si>
  <si>
    <t>m=24</t>
  </si>
  <si>
    <t>n=6</t>
  </si>
  <si>
    <t>n1:</t>
  </si>
  <si>
    <t>n2:</t>
  </si>
  <si>
    <t>Tasa Efectiva 1 a Tasa Efectiva 2:</t>
  </si>
  <si>
    <t>TEP2=((1+TEP1)^(n2/n1))-1</t>
  </si>
  <si>
    <t>TEP2</t>
  </si>
  <si>
    <t>TEP1:</t>
  </si>
  <si>
    <t>S=C*((1+TEP)^(N°diasTras/N°diasTEP))</t>
  </si>
  <si>
    <t>C=S/((1+TEP)^(N°diasTras/N°diasTEP))</t>
  </si>
  <si>
    <t>TEP=((S/C)^(N°diasTras/N°diasTEP))-1</t>
  </si>
  <si>
    <t>N°diasTrasl:</t>
  </si>
  <si>
    <t>N°diasTEP:</t>
  </si>
  <si>
    <t>TEP</t>
  </si>
  <si>
    <t>n=((ln(S/C))/(ln(1+TEP)))*N°diasTEP</t>
  </si>
  <si>
    <t>n:</t>
  </si>
  <si>
    <t>tiempo n</t>
  </si>
  <si>
    <t>Cantidad por año</t>
  </si>
  <si>
    <t>INTERÉS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</si>
</sst>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0" xfId="0" quotePrefix="1" applyFill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10" fontId="0" fillId="0" borderId="0" xfId="0" applyNumberFormat="1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 applyBorder="1" applyAlignment="1">
      <alignment horizontal="center"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1" xfId="0" applyNumberFormat="1" applyBorder="1"/>
    <xf numFmtId="10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N18" sqref="N18"/>
    </sheetView>
  </sheetViews>
  <sheetFormatPr baseColWidth="10" defaultRowHeight="15" x14ac:dyDescent="0.25"/>
  <cols>
    <col min="8" max="9" width="11.42578125" customWidth="1"/>
  </cols>
  <sheetData>
    <row r="2" spans="2:15" ht="15.75" thickBot="1" x14ac:dyDescent="0.3">
      <c r="B2" s="46" t="s">
        <v>54</v>
      </c>
      <c r="C2" s="46"/>
      <c r="D2" s="46"/>
      <c r="E2" s="46"/>
    </row>
    <row r="3" spans="2:15" ht="15.75" thickTop="1" x14ac:dyDescent="0.25"/>
    <row r="4" spans="2:15" x14ac:dyDescent="0.25">
      <c r="H4" s="45" t="s">
        <v>12</v>
      </c>
      <c r="I4" s="45"/>
      <c r="J4" s="45"/>
      <c r="L4" s="47" t="s">
        <v>153</v>
      </c>
      <c r="M4" s="48"/>
      <c r="O4" s="11"/>
    </row>
    <row r="5" spans="2:15" x14ac:dyDescent="0.25">
      <c r="C5" s="40" t="s">
        <v>2</v>
      </c>
      <c r="D5" s="40" t="s">
        <v>0</v>
      </c>
      <c r="E5" s="40" t="s">
        <v>1</v>
      </c>
      <c r="H5" s="6" t="s">
        <v>8</v>
      </c>
      <c r="I5" s="6" t="s">
        <v>9</v>
      </c>
      <c r="J5" s="7" t="s">
        <v>10</v>
      </c>
      <c r="L5" s="26" t="s">
        <v>19</v>
      </c>
      <c r="M5" s="8">
        <f>E6*6</f>
        <v>0</v>
      </c>
      <c r="O5" s="12"/>
    </row>
    <row r="6" spans="2:15" x14ac:dyDescent="0.25">
      <c r="B6" s="3" t="s">
        <v>3</v>
      </c>
      <c r="C6" s="1"/>
      <c r="D6" s="1"/>
      <c r="E6" s="1"/>
      <c r="G6" s="3" t="s">
        <v>4</v>
      </c>
      <c r="H6" s="6" t="s">
        <v>11</v>
      </c>
      <c r="I6" s="6">
        <f>C6/30</f>
        <v>0</v>
      </c>
      <c r="J6" s="6">
        <f>C6/360</f>
        <v>0</v>
      </c>
      <c r="L6" s="27" t="s">
        <v>18</v>
      </c>
      <c r="M6" s="8">
        <f>E6*4</f>
        <v>0</v>
      </c>
      <c r="O6" s="10"/>
    </row>
    <row r="7" spans="2:15" x14ac:dyDescent="0.25">
      <c r="G7" s="3" t="s">
        <v>0</v>
      </c>
      <c r="H7" s="6">
        <f>D6*30</f>
        <v>0</v>
      </c>
      <c r="I7" s="6" t="s">
        <v>11</v>
      </c>
      <c r="J7" s="6">
        <f>D6/12</f>
        <v>0</v>
      </c>
      <c r="L7" s="26" t="s">
        <v>17</v>
      </c>
      <c r="M7" s="8">
        <f>E6*3</f>
        <v>0</v>
      </c>
      <c r="N7" s="10"/>
      <c r="O7" s="10"/>
    </row>
    <row r="8" spans="2:15" x14ac:dyDescent="0.25">
      <c r="G8" s="3" t="s">
        <v>1</v>
      </c>
      <c r="H8" s="6">
        <f>E6*360</f>
        <v>0</v>
      </c>
      <c r="I8" s="6">
        <f>E6*12</f>
        <v>0</v>
      </c>
      <c r="J8" s="6" t="s">
        <v>11</v>
      </c>
      <c r="L8" s="26" t="s">
        <v>20</v>
      </c>
      <c r="M8" s="6">
        <f>E6*2</f>
        <v>0</v>
      </c>
      <c r="N8" s="10"/>
      <c r="O8" s="10"/>
    </row>
    <row r="9" spans="2:15" x14ac:dyDescent="0.25">
      <c r="L9" s="28" t="s">
        <v>16</v>
      </c>
      <c r="M9" s="6">
        <f>E6*24</f>
        <v>0</v>
      </c>
    </row>
    <row r="10" spans="2:15" x14ac:dyDescent="0.25">
      <c r="D10" s="43" t="s">
        <v>22</v>
      </c>
    </row>
    <row r="11" spans="2:15" x14ac:dyDescent="0.25">
      <c r="B11" s="1" t="s">
        <v>13</v>
      </c>
      <c r="C11" s="1" t="s">
        <v>6</v>
      </c>
      <c r="D11" s="2"/>
      <c r="F11" s="20" t="s">
        <v>21</v>
      </c>
      <c r="H11" s="45" t="s">
        <v>71</v>
      </c>
      <c r="I11" s="45"/>
    </row>
    <row r="12" spans="2:15" x14ac:dyDescent="0.25">
      <c r="C12" s="1" t="s">
        <v>5</v>
      </c>
      <c r="D12" s="2"/>
      <c r="H12" s="6" t="s">
        <v>14</v>
      </c>
      <c r="I12" s="6" t="s">
        <v>15</v>
      </c>
    </row>
    <row r="13" spans="2:15" x14ac:dyDescent="0.25">
      <c r="C13" s="1" t="s">
        <v>7</v>
      </c>
      <c r="D13" s="1">
        <f>D12-D11</f>
        <v>0</v>
      </c>
      <c r="G13" s="1" t="s">
        <v>2</v>
      </c>
      <c r="H13" s="6">
        <f>D13/360</f>
        <v>0</v>
      </c>
      <c r="I13" s="6">
        <f>D13/365</f>
        <v>0</v>
      </c>
    </row>
    <row r="15" spans="2:15" x14ac:dyDescent="0.25">
      <c r="D15" s="16"/>
      <c r="E15" s="16"/>
      <c r="F15" s="16"/>
      <c r="G15" s="16"/>
      <c r="H15" s="16"/>
      <c r="I15" s="16"/>
    </row>
    <row r="16" spans="2:15" x14ac:dyDescent="0.25">
      <c r="B16" s="18"/>
      <c r="F16" s="45" t="s">
        <v>71</v>
      </c>
      <c r="G16" s="45"/>
      <c r="H16" s="45"/>
      <c r="I16" s="45"/>
      <c r="J16" s="45"/>
    </row>
    <row r="17" spans="2:10" x14ac:dyDescent="0.25">
      <c r="F17" s="6" t="s">
        <v>113</v>
      </c>
      <c r="G17" s="6" t="s">
        <v>112</v>
      </c>
      <c r="H17" s="8" t="s">
        <v>111</v>
      </c>
      <c r="I17" s="8" t="s">
        <v>110</v>
      </c>
      <c r="J17" s="8" t="s">
        <v>114</v>
      </c>
    </row>
    <row r="18" spans="2:10" x14ac:dyDescent="0.25">
      <c r="B18" s="1" t="s">
        <v>116</v>
      </c>
      <c r="C18" s="8"/>
      <c r="D18" s="20" t="s">
        <v>70</v>
      </c>
      <c r="E18" s="1" t="s">
        <v>77</v>
      </c>
      <c r="F18" s="8">
        <f>C18*60</f>
        <v>0</v>
      </c>
      <c r="G18" s="8">
        <f>C18*90</f>
        <v>0</v>
      </c>
      <c r="H18" s="8">
        <f>C18*120</f>
        <v>0</v>
      </c>
      <c r="I18" s="8">
        <f>C18*180</f>
        <v>0</v>
      </c>
      <c r="J18" s="8">
        <f>C18*360</f>
        <v>0</v>
      </c>
    </row>
    <row r="19" spans="2:10" x14ac:dyDescent="0.25">
      <c r="B19" s="9"/>
      <c r="C19" s="14"/>
      <c r="D19" s="11"/>
      <c r="E19" s="6" t="s">
        <v>115</v>
      </c>
      <c r="F19" s="6">
        <f>C18*2</f>
        <v>0</v>
      </c>
      <c r="G19" s="8">
        <f>C18*3</f>
        <v>0</v>
      </c>
      <c r="H19" s="8">
        <f>C18*4</f>
        <v>0</v>
      </c>
      <c r="I19" s="8">
        <f>C18*6</f>
        <v>0</v>
      </c>
      <c r="J19" s="8">
        <f>C18*12</f>
        <v>0</v>
      </c>
    </row>
    <row r="20" spans="2:10" x14ac:dyDescent="0.25">
      <c r="E20" s="1" t="s">
        <v>128</v>
      </c>
      <c r="F20" s="8">
        <f>C18*4</f>
        <v>0</v>
      </c>
      <c r="G20" s="8">
        <f>C18*6</f>
        <v>0</v>
      </c>
      <c r="H20" s="8">
        <f>C18*8</f>
        <v>0</v>
      </c>
      <c r="I20" s="8">
        <f>C18*12</f>
        <v>0</v>
      </c>
      <c r="J20" s="8">
        <f>C18*24</f>
        <v>0</v>
      </c>
    </row>
  </sheetData>
  <mergeCells count="5">
    <mergeCell ref="H4:J4"/>
    <mergeCell ref="H11:I11"/>
    <mergeCell ref="B2:E2"/>
    <mergeCell ref="F16:J16"/>
    <mergeCell ref="L4:M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tabSelected="1" workbookViewId="0">
      <selection activeCell="P9" sqref="P9"/>
    </sheetView>
  </sheetViews>
  <sheetFormatPr baseColWidth="10" defaultRowHeight="15" x14ac:dyDescent="0.25"/>
  <cols>
    <col min="8" max="9" width="11.42578125" customWidth="1"/>
  </cols>
  <sheetData>
    <row r="2" spans="2:16" ht="15.75" thickBot="1" x14ac:dyDescent="0.3">
      <c r="B2" s="46" t="s">
        <v>23</v>
      </c>
      <c r="C2" s="46"/>
      <c r="D2" s="46"/>
      <c r="E2" s="46"/>
      <c r="G2" t="s">
        <v>35</v>
      </c>
    </row>
    <row r="3" spans="2:16" ht="15.75" customHeight="1" thickTop="1" x14ac:dyDescent="0.25">
      <c r="G3" s="53" t="s">
        <v>36</v>
      </c>
      <c r="H3" s="53"/>
      <c r="I3" s="53"/>
      <c r="J3" s="53"/>
      <c r="L3" s="18"/>
      <c r="M3" s="18"/>
    </row>
    <row r="4" spans="2:16" x14ac:dyDescent="0.25">
      <c r="B4" s="11" t="s">
        <v>24</v>
      </c>
      <c r="C4" s="11" t="s">
        <v>30</v>
      </c>
      <c r="D4" s="11"/>
      <c r="E4" s="11"/>
      <c r="F4" s="11"/>
      <c r="G4" s="53"/>
      <c r="H4" s="53"/>
      <c r="I4" s="53"/>
      <c r="J4" s="53"/>
      <c r="O4" s="45" t="s">
        <v>71</v>
      </c>
      <c r="P4" s="45"/>
    </row>
    <row r="5" spans="2:16" x14ac:dyDescent="0.25">
      <c r="B5" s="11"/>
      <c r="C5" s="11"/>
      <c r="D5" s="11"/>
      <c r="E5" s="11"/>
      <c r="F5" s="11"/>
      <c r="G5" s="11" t="s">
        <v>37</v>
      </c>
      <c r="H5" s="19" t="s">
        <v>40</v>
      </c>
      <c r="I5" s="11" t="s">
        <v>41</v>
      </c>
      <c r="J5" s="11"/>
      <c r="O5" s="6" t="s">
        <v>14</v>
      </c>
      <c r="P5" s="6" t="s">
        <v>15</v>
      </c>
    </row>
    <row r="6" spans="2:16" x14ac:dyDescent="0.25">
      <c r="B6" s="50" t="s">
        <v>53</v>
      </c>
      <c r="C6" s="50"/>
      <c r="D6" s="50"/>
      <c r="E6" s="50"/>
      <c r="F6" s="11"/>
      <c r="G6" s="11" t="s">
        <v>38</v>
      </c>
      <c r="H6" s="11"/>
      <c r="I6" s="11" t="s">
        <v>42</v>
      </c>
      <c r="J6" s="11"/>
      <c r="K6" s="1" t="s">
        <v>69</v>
      </c>
      <c r="L6" s="8"/>
      <c r="M6" s="20" t="s">
        <v>70</v>
      </c>
      <c r="N6" s="1" t="s">
        <v>72</v>
      </c>
      <c r="O6" s="30">
        <f>L6/360</f>
        <v>0</v>
      </c>
      <c r="P6" s="30">
        <f>L6/365</f>
        <v>0</v>
      </c>
    </row>
    <row r="7" spans="2:16" x14ac:dyDescent="0.25">
      <c r="B7" s="11"/>
      <c r="C7" s="11"/>
      <c r="D7" s="11"/>
      <c r="E7" s="11"/>
      <c r="F7" s="11"/>
      <c r="G7" s="11" t="s">
        <v>39</v>
      </c>
      <c r="H7" s="11"/>
      <c r="I7" s="11" t="s">
        <v>43</v>
      </c>
      <c r="J7" s="11"/>
      <c r="K7" s="1" t="s">
        <v>76</v>
      </c>
      <c r="L7" s="4"/>
      <c r="M7" s="11"/>
      <c r="N7" s="6" t="s">
        <v>77</v>
      </c>
      <c r="O7" s="31">
        <f>L7*360</f>
        <v>0</v>
      </c>
      <c r="P7" s="30">
        <f>L7*365</f>
        <v>0</v>
      </c>
    </row>
    <row r="8" spans="2:16" x14ac:dyDescent="0.25">
      <c r="B8" s="49" t="s">
        <v>25</v>
      </c>
      <c r="C8" s="49"/>
      <c r="D8" s="49"/>
      <c r="E8" s="11"/>
      <c r="F8" s="11"/>
      <c r="G8" s="11"/>
      <c r="H8" s="11"/>
      <c r="I8" s="11"/>
      <c r="J8" s="11"/>
      <c r="K8" s="11"/>
      <c r="L8" s="11"/>
      <c r="M8" s="11"/>
      <c r="N8" s="10"/>
      <c r="O8" s="10"/>
    </row>
    <row r="9" spans="2:16" x14ac:dyDescent="0.25">
      <c r="B9" s="11" t="s">
        <v>26</v>
      </c>
      <c r="C9" s="50" t="s">
        <v>27</v>
      </c>
      <c r="D9" s="50"/>
      <c r="E9" s="11"/>
      <c r="F9" s="11"/>
      <c r="G9" s="11"/>
      <c r="H9" s="11"/>
      <c r="I9" s="11"/>
      <c r="J9" s="11"/>
      <c r="K9" s="11"/>
      <c r="L9" s="11"/>
      <c r="M9" s="11"/>
    </row>
    <row r="10" spans="2:16" x14ac:dyDescent="0.25">
      <c r="B10" s="11" t="s">
        <v>28</v>
      </c>
      <c r="C10" s="50" t="s">
        <v>29</v>
      </c>
      <c r="D10" s="50"/>
      <c r="E10" s="11"/>
      <c r="G10" s="41" t="s">
        <v>44</v>
      </c>
      <c r="H10" s="42" t="s">
        <v>52</v>
      </c>
      <c r="I10" s="23" t="s">
        <v>40</v>
      </c>
      <c r="J10" s="40" t="s">
        <v>45</v>
      </c>
      <c r="K10" s="40" t="s">
        <v>46</v>
      </c>
      <c r="L10" s="40" t="s">
        <v>47</v>
      </c>
      <c r="M10" s="40" t="s">
        <v>48</v>
      </c>
      <c r="N10" s="40" t="s">
        <v>67</v>
      </c>
    </row>
    <row r="11" spans="2:16" x14ac:dyDescent="0.25">
      <c r="B11" s="11" t="s">
        <v>31</v>
      </c>
      <c r="C11" s="50" t="s">
        <v>33</v>
      </c>
      <c r="D11" s="50"/>
      <c r="E11" s="10" t="s">
        <v>73</v>
      </c>
      <c r="F11" s="11"/>
      <c r="G11" s="4" t="s">
        <v>49</v>
      </c>
      <c r="H11" s="4"/>
      <c r="I11" s="11"/>
      <c r="J11" s="6">
        <f>H12*(1+H14*H13)</f>
        <v>0</v>
      </c>
      <c r="K11" s="6">
        <f>H11*(1+H14*H13)^(-1)</f>
        <v>0</v>
      </c>
      <c r="L11" s="6" t="e">
        <f>((H11/H12)-1)/(H14)*1</f>
        <v>#DIV/0!</v>
      </c>
      <c r="M11" s="25" t="e">
        <f>((H11/H12)-1)/H13</f>
        <v>#DIV/0!</v>
      </c>
      <c r="N11" s="8">
        <f>H12*H14*H13</f>
        <v>0</v>
      </c>
    </row>
    <row r="12" spans="2:16" x14ac:dyDescent="0.25">
      <c r="B12" s="11" t="s">
        <v>32</v>
      </c>
      <c r="C12" s="50" t="s">
        <v>34</v>
      </c>
      <c r="D12" s="50"/>
      <c r="E12" s="10" t="s">
        <v>74</v>
      </c>
      <c r="F12" s="11"/>
      <c r="G12" s="4" t="s">
        <v>50</v>
      </c>
      <c r="H12" s="4"/>
      <c r="I12" s="11"/>
      <c r="J12" s="11"/>
      <c r="K12" s="11"/>
      <c r="L12" s="55" t="s">
        <v>60</v>
      </c>
      <c r="M12" s="55"/>
    </row>
    <row r="13" spans="2:16" x14ac:dyDescent="0.25">
      <c r="B13" s="11"/>
      <c r="C13" s="11"/>
      <c r="D13" s="11"/>
      <c r="E13" s="11"/>
      <c r="F13" s="11"/>
      <c r="G13" s="4" t="s">
        <v>31</v>
      </c>
      <c r="H13" s="24"/>
      <c r="I13" s="11"/>
      <c r="J13" s="11"/>
      <c r="K13" s="11"/>
      <c r="L13" s="55"/>
      <c r="M13" s="55"/>
    </row>
    <row r="14" spans="2:16" ht="15.75" thickBot="1" x14ac:dyDescent="0.3">
      <c r="B14" s="46" t="s">
        <v>55</v>
      </c>
      <c r="C14" s="46"/>
      <c r="D14" s="46"/>
      <c r="E14" s="46"/>
      <c r="G14" s="5" t="s">
        <v>32</v>
      </c>
      <c r="H14" s="22"/>
      <c r="I14" t="s">
        <v>51</v>
      </c>
      <c r="L14" s="1" t="e">
        <f>H15/(H12*H14)</f>
        <v>#DIV/0!</v>
      </c>
      <c r="M14" s="29" t="e">
        <f>H15/(H12*H13)</f>
        <v>#DIV/0!</v>
      </c>
    </row>
    <row r="15" spans="2:16" ht="15.75" thickTop="1" x14ac:dyDescent="0.25">
      <c r="G15" s="5" t="s">
        <v>65</v>
      </c>
      <c r="H15" s="1"/>
      <c r="I15" t="s">
        <v>66</v>
      </c>
      <c r="L15" s="51" t="s">
        <v>75</v>
      </c>
      <c r="M15" s="51"/>
    </row>
    <row r="16" spans="2:16" x14ac:dyDescent="0.25">
      <c r="B16" s="54" t="s">
        <v>59</v>
      </c>
      <c r="C16" s="54"/>
    </row>
    <row r="17" spans="2:12" x14ac:dyDescent="0.25">
      <c r="B17" t="s">
        <v>56</v>
      </c>
      <c r="C17" s="21"/>
      <c r="D17" t="s">
        <v>57</v>
      </c>
      <c r="E17">
        <f>C17*12</f>
        <v>0</v>
      </c>
      <c r="G17" s="56" t="s">
        <v>61</v>
      </c>
      <c r="H17" s="56"/>
      <c r="I17" s="56"/>
    </row>
    <row r="18" spans="2:12" x14ac:dyDescent="0.25">
      <c r="G18" s="56"/>
      <c r="H18" s="56"/>
      <c r="I18" s="56"/>
    </row>
    <row r="19" spans="2:12" x14ac:dyDescent="0.25">
      <c r="B19" s="54" t="s">
        <v>58</v>
      </c>
      <c r="C19" s="54"/>
      <c r="G19" t="s">
        <v>64</v>
      </c>
      <c r="H19" s="54" t="s">
        <v>62</v>
      </c>
      <c r="I19" s="54"/>
      <c r="J19" s="54"/>
      <c r="K19" s="54"/>
    </row>
    <row r="20" spans="2:12" x14ac:dyDescent="0.25">
      <c r="B20" t="s">
        <v>57</v>
      </c>
      <c r="C20" s="21"/>
      <c r="D20" t="s">
        <v>56</v>
      </c>
      <c r="E20">
        <f>C20/12</f>
        <v>0</v>
      </c>
      <c r="G20" t="s">
        <v>63</v>
      </c>
      <c r="H20" s="54" t="s">
        <v>68</v>
      </c>
      <c r="I20" s="54"/>
      <c r="J20" s="54"/>
      <c r="K20" s="54"/>
    </row>
    <row r="23" spans="2:12" ht="15" customHeight="1" x14ac:dyDescent="0.25">
      <c r="G23" s="52" t="s">
        <v>78</v>
      </c>
      <c r="H23" s="52"/>
      <c r="I23" s="52"/>
      <c r="J23" s="52"/>
      <c r="K23" s="52"/>
      <c r="L23" s="52"/>
    </row>
    <row r="24" spans="2:12" x14ac:dyDescent="0.25">
      <c r="G24" s="52"/>
      <c r="H24" s="52"/>
      <c r="I24" s="52"/>
      <c r="J24" s="52"/>
      <c r="K24" s="52"/>
      <c r="L24" s="52"/>
    </row>
    <row r="25" spans="2:12" x14ac:dyDescent="0.25">
      <c r="G25" s="54" t="s">
        <v>79</v>
      </c>
      <c r="H25" s="54"/>
      <c r="I25" s="54"/>
      <c r="J25" s="54"/>
      <c r="K25" s="54"/>
      <c r="L25" s="54"/>
    </row>
    <row r="26" spans="2:12" x14ac:dyDescent="0.25">
      <c r="G26" s="54" t="s">
        <v>80</v>
      </c>
      <c r="H26" s="54"/>
      <c r="I26" s="19" t="s">
        <v>40</v>
      </c>
      <c r="J26" s="54" t="s">
        <v>83</v>
      </c>
      <c r="K26" s="54"/>
      <c r="L26" s="54"/>
    </row>
    <row r="27" spans="2:12" x14ac:dyDescent="0.25">
      <c r="G27" s="13" t="s">
        <v>81</v>
      </c>
      <c r="H27" s="13"/>
    </row>
    <row r="28" spans="2:12" x14ac:dyDescent="0.25">
      <c r="G28" t="s">
        <v>82</v>
      </c>
    </row>
    <row r="29" spans="2:12" x14ac:dyDescent="0.25">
      <c r="G29" s="54" t="s">
        <v>84</v>
      </c>
      <c r="H29" s="54"/>
      <c r="I29" s="54"/>
      <c r="J29" s="54"/>
      <c r="K29" s="54"/>
      <c r="L29" s="54"/>
    </row>
    <row r="30" spans="2:12" x14ac:dyDescent="0.25">
      <c r="G30" s="54" t="s">
        <v>85</v>
      </c>
      <c r="H30" s="54"/>
      <c r="I30" s="54"/>
    </row>
    <row r="31" spans="2:12" x14ac:dyDescent="0.25">
      <c r="G31" s="57" t="s">
        <v>86</v>
      </c>
      <c r="H31" s="57"/>
    </row>
  </sheetData>
  <mergeCells count="24">
    <mergeCell ref="G31:H31"/>
    <mergeCell ref="G25:L25"/>
    <mergeCell ref="G26:H26"/>
    <mergeCell ref="J26:L26"/>
    <mergeCell ref="G29:L29"/>
    <mergeCell ref="G30:I30"/>
    <mergeCell ref="O4:P4"/>
    <mergeCell ref="L15:M15"/>
    <mergeCell ref="G23:L24"/>
    <mergeCell ref="G3:J4"/>
    <mergeCell ref="B19:C19"/>
    <mergeCell ref="L12:M13"/>
    <mergeCell ref="G17:I18"/>
    <mergeCell ref="H19:K19"/>
    <mergeCell ref="H20:K20"/>
    <mergeCell ref="B6:E6"/>
    <mergeCell ref="B14:E14"/>
    <mergeCell ref="B16:C16"/>
    <mergeCell ref="C12:D12"/>
    <mergeCell ref="B2:E2"/>
    <mergeCell ref="B8:D8"/>
    <mergeCell ref="C9:D9"/>
    <mergeCell ref="C10:D10"/>
    <mergeCell ref="C11:D1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zoomScaleNormal="100" workbookViewId="0"/>
  </sheetViews>
  <sheetFormatPr baseColWidth="10" defaultRowHeight="15" x14ac:dyDescent="0.25"/>
  <sheetData>
    <row r="2" spans="2:15" ht="15.75" thickBot="1" x14ac:dyDescent="0.3">
      <c r="B2" s="46" t="s">
        <v>87</v>
      </c>
      <c r="C2" s="46"/>
      <c r="D2" s="46"/>
      <c r="E2" s="46"/>
      <c r="G2" t="s">
        <v>35</v>
      </c>
    </row>
    <row r="3" spans="2:15" ht="15.75" customHeight="1" thickTop="1" x14ac:dyDescent="0.25">
      <c r="G3" s="53" t="s">
        <v>106</v>
      </c>
      <c r="H3" s="53"/>
      <c r="I3" s="53"/>
      <c r="J3" s="53"/>
      <c r="K3" s="53"/>
      <c r="L3" s="18"/>
      <c r="M3" s="18"/>
    </row>
    <row r="4" spans="2:15" x14ac:dyDescent="0.25">
      <c r="B4" s="54" t="s">
        <v>89</v>
      </c>
      <c r="C4" s="54"/>
      <c r="D4" s="54" t="s">
        <v>88</v>
      </c>
      <c r="E4" s="54"/>
      <c r="G4" s="53"/>
      <c r="H4" s="53"/>
      <c r="I4" s="53"/>
      <c r="J4" s="53"/>
      <c r="K4" s="53"/>
    </row>
    <row r="5" spans="2:15" x14ac:dyDescent="0.25">
      <c r="B5" s="54" t="s">
        <v>91</v>
      </c>
      <c r="C5" s="54"/>
      <c r="G5" s="50" t="s">
        <v>107</v>
      </c>
      <c r="H5" s="50"/>
      <c r="I5" s="50"/>
      <c r="J5" s="11"/>
    </row>
    <row r="6" spans="2:15" x14ac:dyDescent="0.25">
      <c r="B6" s="54" t="s">
        <v>90</v>
      </c>
      <c r="C6" s="54"/>
      <c r="D6" s="54"/>
      <c r="G6" s="10" t="s">
        <v>108</v>
      </c>
      <c r="H6" s="11"/>
      <c r="I6" s="10" t="s">
        <v>109</v>
      </c>
      <c r="J6" s="11"/>
    </row>
    <row r="7" spans="2:15" x14ac:dyDescent="0.25">
      <c r="G7" s="11"/>
      <c r="H7" s="11"/>
      <c r="I7" s="11"/>
      <c r="J7" s="11"/>
    </row>
    <row r="8" spans="2:15" x14ac:dyDescent="0.25">
      <c r="B8" s="54" t="s">
        <v>25</v>
      </c>
      <c r="C8" s="54"/>
      <c r="D8" s="54"/>
      <c r="G8" s="18"/>
      <c r="K8" s="45" t="s">
        <v>71</v>
      </c>
      <c r="L8" s="45"/>
      <c r="M8" s="45"/>
      <c r="N8" s="45"/>
      <c r="O8" s="45"/>
    </row>
    <row r="9" spans="2:15" x14ac:dyDescent="0.25">
      <c r="B9" t="s">
        <v>26</v>
      </c>
      <c r="C9" s="60" t="s">
        <v>92</v>
      </c>
      <c r="D9" s="60"/>
      <c r="K9" s="6" t="s">
        <v>113</v>
      </c>
      <c r="L9" s="6" t="s">
        <v>112</v>
      </c>
      <c r="M9" s="8" t="s">
        <v>111</v>
      </c>
      <c r="N9" s="8" t="s">
        <v>110</v>
      </c>
      <c r="O9" s="8" t="s">
        <v>114</v>
      </c>
    </row>
    <row r="10" spans="2:15" x14ac:dyDescent="0.25">
      <c r="B10" t="s">
        <v>28</v>
      </c>
      <c r="C10" s="60" t="s">
        <v>93</v>
      </c>
      <c r="D10" s="60"/>
      <c r="G10" s="1" t="s">
        <v>116</v>
      </c>
      <c r="H10" s="8"/>
      <c r="I10" s="20" t="s">
        <v>70</v>
      </c>
      <c r="J10" s="1" t="s">
        <v>77</v>
      </c>
      <c r="K10" s="8">
        <f>H10*60</f>
        <v>0</v>
      </c>
      <c r="L10" s="8">
        <f>H10*90</f>
        <v>0</v>
      </c>
      <c r="M10" s="8">
        <f>H10*120</f>
        <v>0</v>
      </c>
      <c r="N10" s="8">
        <f>H10*180</f>
        <v>0</v>
      </c>
      <c r="O10" s="8">
        <f>H10*360</f>
        <v>0</v>
      </c>
    </row>
    <row r="11" spans="2:15" x14ac:dyDescent="0.25">
      <c r="B11" t="s">
        <v>97</v>
      </c>
      <c r="C11" s="60" t="s">
        <v>94</v>
      </c>
      <c r="D11" s="60"/>
      <c r="G11" s="9"/>
      <c r="H11" s="10"/>
      <c r="I11" s="11"/>
      <c r="J11" s="6" t="s">
        <v>115</v>
      </c>
      <c r="K11" s="6">
        <f>H10*2</f>
        <v>0</v>
      </c>
      <c r="L11" s="8">
        <f>H10*3</f>
        <v>0</v>
      </c>
      <c r="M11" s="8">
        <f>H10*4</f>
        <v>0</v>
      </c>
      <c r="N11" s="8">
        <f>H10*6</f>
        <v>0</v>
      </c>
      <c r="O11" s="8">
        <f>H10*12</f>
        <v>0</v>
      </c>
    </row>
    <row r="12" spans="2:15" x14ac:dyDescent="0.25">
      <c r="B12" t="s">
        <v>104</v>
      </c>
      <c r="C12" s="60" t="s">
        <v>95</v>
      </c>
      <c r="D12" s="60"/>
      <c r="G12" s="9"/>
      <c r="H12" s="10"/>
      <c r="I12" s="11"/>
      <c r="J12" s="10"/>
      <c r="K12" s="10"/>
      <c r="L12" s="15"/>
      <c r="M12" s="15"/>
      <c r="N12" s="15"/>
      <c r="O12" s="15"/>
    </row>
    <row r="13" spans="2:15" ht="15" customHeight="1" x14ac:dyDescent="0.25">
      <c r="B13" t="s">
        <v>96</v>
      </c>
      <c r="C13" s="60" t="s">
        <v>103</v>
      </c>
      <c r="D13" s="60"/>
    </row>
    <row r="14" spans="2:15" x14ac:dyDescent="0.25">
      <c r="G14" s="41" t="s">
        <v>44</v>
      </c>
      <c r="H14" s="42" t="s">
        <v>52</v>
      </c>
      <c r="I14" s="23" t="s">
        <v>40</v>
      </c>
      <c r="J14" s="40" t="s">
        <v>45</v>
      </c>
      <c r="K14" s="40" t="s">
        <v>46</v>
      </c>
      <c r="L14" s="40" t="s">
        <v>98</v>
      </c>
      <c r="M14" s="40" t="s">
        <v>100</v>
      </c>
      <c r="N14" s="40" t="s">
        <v>99</v>
      </c>
    </row>
    <row r="15" spans="2:15" x14ac:dyDescent="0.25">
      <c r="G15" s="4" t="s">
        <v>49</v>
      </c>
      <c r="H15" s="4"/>
      <c r="I15" s="11"/>
      <c r="J15" s="6" t="e">
        <f>H16*((1+(H18/H19))^(H17))</f>
        <v>#DIV/0!</v>
      </c>
      <c r="K15" s="6" t="e">
        <f>H15*((1+(H18/H19))^(-H17))</f>
        <v>#DIV/0!</v>
      </c>
      <c r="L15" s="6" t="e">
        <f>(LN(H15/H16))/(LN(1+(H18/H19)))</f>
        <v>#DIV/0!</v>
      </c>
      <c r="M15" s="25" t="e">
        <f>H19*(((H15/H16)^(1/H17))-1)</f>
        <v>#DIV/0!</v>
      </c>
      <c r="N15" s="8" t="e">
        <f>H18/(((H15/H16)^(1/H17))-1)</f>
        <v>#DIV/0!</v>
      </c>
    </row>
    <row r="16" spans="2:15" x14ac:dyDescent="0.25">
      <c r="G16" s="4" t="s">
        <v>50</v>
      </c>
      <c r="H16" s="4"/>
      <c r="I16" s="11"/>
      <c r="J16" s="55" t="s">
        <v>60</v>
      </c>
      <c r="K16" s="55"/>
      <c r="L16" s="55"/>
      <c r="M16" s="55"/>
      <c r="N16" s="55"/>
    </row>
    <row r="17" spans="7:13" x14ac:dyDescent="0.25">
      <c r="G17" s="4" t="s">
        <v>97</v>
      </c>
      <c r="H17" s="24"/>
      <c r="I17" s="11" t="s">
        <v>102</v>
      </c>
      <c r="J17" s="11"/>
      <c r="K17" s="11"/>
      <c r="L17" s="33"/>
      <c r="M17" s="33"/>
    </row>
    <row r="18" spans="7:13" x14ac:dyDescent="0.25">
      <c r="G18" s="5" t="s">
        <v>104</v>
      </c>
      <c r="H18" s="22"/>
      <c r="I18" t="s">
        <v>51</v>
      </c>
      <c r="L18" s="9"/>
      <c r="M18" s="32"/>
    </row>
    <row r="19" spans="7:13" x14ac:dyDescent="0.25">
      <c r="G19" s="1" t="s">
        <v>96</v>
      </c>
      <c r="H19" s="1"/>
      <c r="I19" t="s">
        <v>101</v>
      </c>
      <c r="L19" s="15"/>
      <c r="M19" s="15"/>
    </row>
    <row r="21" spans="7:13" x14ac:dyDescent="0.25">
      <c r="G21" s="58" t="s">
        <v>105</v>
      </c>
      <c r="H21" s="59"/>
      <c r="I21" s="1" t="e">
        <f>(H15/H16)-1</f>
        <v>#DIV/0!</v>
      </c>
      <c r="J21" s="1" t="e">
        <f>I21*100</f>
        <v>#DIV/0!</v>
      </c>
      <c r="K21" t="s">
        <v>51</v>
      </c>
    </row>
    <row r="23" spans="7:13" x14ac:dyDescent="0.25">
      <c r="G23" s="52" t="s">
        <v>121</v>
      </c>
      <c r="H23" s="52"/>
      <c r="I23" s="52"/>
      <c r="J23" s="52"/>
      <c r="K23" s="52"/>
      <c r="L23" s="52"/>
    </row>
    <row r="24" spans="7:13" x14ac:dyDescent="0.25">
      <c r="G24" s="52"/>
      <c r="H24" s="52"/>
      <c r="I24" s="52"/>
      <c r="J24" s="52"/>
      <c r="K24" s="52"/>
      <c r="L24" s="52"/>
    </row>
    <row r="25" spans="7:13" x14ac:dyDescent="0.25">
      <c r="G25" s="54" t="s">
        <v>79</v>
      </c>
      <c r="H25" s="54"/>
      <c r="I25" s="54"/>
      <c r="J25" s="54"/>
      <c r="K25" s="54"/>
      <c r="L25" s="54"/>
    </row>
    <row r="26" spans="7:13" x14ac:dyDescent="0.25">
      <c r="G26" s="54" t="s">
        <v>118</v>
      </c>
      <c r="H26" s="54"/>
      <c r="I26" s="19" t="s">
        <v>40</v>
      </c>
      <c r="J26" s="17" t="s">
        <v>120</v>
      </c>
      <c r="K26" s="17"/>
      <c r="L26" s="17"/>
      <c r="M26" s="17"/>
    </row>
    <row r="27" spans="7:13" x14ac:dyDescent="0.25">
      <c r="G27" s="17" t="s">
        <v>119</v>
      </c>
      <c r="H27" s="17"/>
    </row>
    <row r="28" spans="7:13" x14ac:dyDescent="0.25">
      <c r="G28" t="s">
        <v>117</v>
      </c>
    </row>
    <row r="29" spans="7:13" x14ac:dyDescent="0.25">
      <c r="G29" s="54"/>
      <c r="H29" s="54"/>
      <c r="I29" s="54"/>
      <c r="J29" s="54"/>
      <c r="K29" s="54"/>
      <c r="L29" s="54"/>
    </row>
    <row r="30" spans="7:13" x14ac:dyDescent="0.25">
      <c r="G30" s="54"/>
      <c r="H30" s="54"/>
      <c r="I30" s="54"/>
    </row>
    <row r="31" spans="7:13" x14ac:dyDescent="0.25">
      <c r="G31" s="57"/>
      <c r="H31" s="57"/>
    </row>
  </sheetData>
  <mergeCells count="22">
    <mergeCell ref="C9:D9"/>
    <mergeCell ref="B2:E2"/>
    <mergeCell ref="B4:C4"/>
    <mergeCell ref="D4:E4"/>
    <mergeCell ref="B6:D6"/>
    <mergeCell ref="G23:L24"/>
    <mergeCell ref="G3:K4"/>
    <mergeCell ref="G5:I5"/>
    <mergeCell ref="K8:O8"/>
    <mergeCell ref="G21:H21"/>
    <mergeCell ref="C12:D12"/>
    <mergeCell ref="C11:D11"/>
    <mergeCell ref="C13:D13"/>
    <mergeCell ref="J16:N16"/>
    <mergeCell ref="B8:D8"/>
    <mergeCell ref="C10:D10"/>
    <mergeCell ref="B5:C5"/>
    <mergeCell ref="G31:H31"/>
    <mergeCell ref="G25:L25"/>
    <mergeCell ref="G26:H26"/>
    <mergeCell ref="G29:L29"/>
    <mergeCell ref="G30:I3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workbookViewId="0">
      <selection activeCell="B2" sqref="B2:E2"/>
    </sheetView>
  </sheetViews>
  <sheetFormatPr baseColWidth="10" defaultRowHeight="15" x14ac:dyDescent="0.25"/>
  <sheetData>
    <row r="2" spans="2:17" ht="15.75" thickBot="1" x14ac:dyDescent="0.3">
      <c r="B2" s="46" t="s">
        <v>154</v>
      </c>
      <c r="C2" s="46"/>
      <c r="D2" s="46"/>
      <c r="E2" s="46"/>
      <c r="G2" t="s">
        <v>35</v>
      </c>
      <c r="M2" s="41" t="s">
        <v>44</v>
      </c>
      <c r="N2" s="42" t="s">
        <v>52</v>
      </c>
      <c r="O2" s="23" t="s">
        <v>40</v>
      </c>
      <c r="P2" s="40" t="s">
        <v>131</v>
      </c>
      <c r="Q2" s="40" t="s">
        <v>130</v>
      </c>
    </row>
    <row r="3" spans="2:17" ht="15.75" thickTop="1" x14ac:dyDescent="0.25">
      <c r="G3" s="53" t="s">
        <v>134</v>
      </c>
      <c r="H3" s="53"/>
      <c r="I3" s="53"/>
      <c r="J3" s="53"/>
      <c r="K3" s="53"/>
      <c r="M3" s="4" t="s">
        <v>97</v>
      </c>
      <c r="N3" s="24"/>
      <c r="O3" s="11" t="s">
        <v>102</v>
      </c>
      <c r="P3" s="25" t="e">
        <f>((1+(N4/N5))^(N3))-1</f>
        <v>#DIV/0!</v>
      </c>
      <c r="Q3" s="25" t="e">
        <f>N5*(((1+N6)^(1/N3))-1)</f>
        <v>#DIV/0!</v>
      </c>
    </row>
    <row r="4" spans="2:17" x14ac:dyDescent="0.25">
      <c r="B4" s="61" t="s">
        <v>122</v>
      </c>
      <c r="C4" s="61"/>
      <c r="D4" s="61"/>
      <c r="E4" s="61"/>
      <c r="G4" s="53"/>
      <c r="H4" s="53"/>
      <c r="I4" s="53"/>
      <c r="J4" s="53"/>
      <c r="K4" s="53"/>
      <c r="M4" s="5" t="s">
        <v>132</v>
      </c>
      <c r="N4" s="22"/>
      <c r="O4" t="s">
        <v>51</v>
      </c>
      <c r="P4" s="55" t="s">
        <v>60</v>
      </c>
      <c r="Q4" s="55"/>
    </row>
    <row r="5" spans="2:17" x14ac:dyDescent="0.25">
      <c r="G5" s="50" t="s">
        <v>135</v>
      </c>
      <c r="H5" s="50"/>
      <c r="I5" s="50"/>
      <c r="J5" s="11"/>
      <c r="M5" s="1" t="s">
        <v>96</v>
      </c>
      <c r="N5" s="1"/>
      <c r="O5" t="s">
        <v>101</v>
      </c>
      <c r="P5" s="55"/>
      <c r="Q5" s="55"/>
    </row>
    <row r="6" spans="2:17" x14ac:dyDescent="0.25">
      <c r="B6" s="54" t="s">
        <v>123</v>
      </c>
      <c r="C6" s="54"/>
      <c r="G6" s="14" t="s">
        <v>136</v>
      </c>
      <c r="H6" s="11"/>
      <c r="I6" s="14" t="s">
        <v>137</v>
      </c>
      <c r="J6" s="11"/>
      <c r="M6" s="5" t="s">
        <v>133</v>
      </c>
      <c r="N6" s="29"/>
      <c r="O6" t="s">
        <v>51</v>
      </c>
    </row>
    <row r="8" spans="2:17" x14ac:dyDescent="0.25">
      <c r="B8" s="54" t="s">
        <v>124</v>
      </c>
      <c r="C8" s="54"/>
      <c r="D8" s="17"/>
      <c r="G8" s="44" t="s">
        <v>44</v>
      </c>
      <c r="H8" s="44" t="s">
        <v>52</v>
      </c>
      <c r="I8" s="36" t="s">
        <v>40</v>
      </c>
      <c r="J8" s="35" t="s">
        <v>142</v>
      </c>
      <c r="K8" s="37" t="e">
        <f>((1+H9)^(H11/H10))-1</f>
        <v>#DIV/0!</v>
      </c>
      <c r="L8" s="33"/>
      <c r="M8" s="33"/>
      <c r="N8" s="33"/>
      <c r="O8" s="33"/>
      <c r="P8" s="33"/>
    </row>
    <row r="9" spans="2:17" x14ac:dyDescent="0.25">
      <c r="B9" s="60" t="s">
        <v>126</v>
      </c>
      <c r="C9" s="60"/>
      <c r="G9" s="35" t="s">
        <v>143</v>
      </c>
      <c r="H9" s="37"/>
      <c r="I9" s="33"/>
      <c r="J9" s="33"/>
      <c r="K9" s="33"/>
      <c r="L9" s="33"/>
      <c r="M9" s="33"/>
      <c r="N9" s="33"/>
      <c r="O9" s="33"/>
      <c r="P9" s="33"/>
    </row>
    <row r="10" spans="2:17" x14ac:dyDescent="0.25">
      <c r="G10" s="35" t="s">
        <v>138</v>
      </c>
      <c r="H10" s="35"/>
      <c r="I10" s="33"/>
      <c r="J10" s="33"/>
      <c r="K10" s="33"/>
      <c r="L10" s="33"/>
      <c r="M10" s="33"/>
      <c r="N10" s="33"/>
      <c r="O10" s="33"/>
      <c r="P10" s="33"/>
    </row>
    <row r="11" spans="2:17" x14ac:dyDescent="0.25">
      <c r="B11" s="54" t="s">
        <v>125</v>
      </c>
      <c r="C11" s="54"/>
      <c r="G11" s="35" t="s">
        <v>139</v>
      </c>
      <c r="H11" s="35"/>
      <c r="I11" s="33"/>
      <c r="J11" s="33"/>
      <c r="K11" s="33"/>
      <c r="L11" s="33"/>
      <c r="M11" s="33"/>
      <c r="N11" s="33"/>
      <c r="O11" s="33"/>
      <c r="P11" s="33"/>
    </row>
    <row r="12" spans="2:17" x14ac:dyDescent="0.25">
      <c r="B12" s="60" t="s">
        <v>127</v>
      </c>
      <c r="C12" s="60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2:17" x14ac:dyDescent="0.25"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2:17" x14ac:dyDescent="0.25">
      <c r="B14" s="54" t="s">
        <v>140</v>
      </c>
      <c r="C14" s="54"/>
      <c r="D14" s="54"/>
      <c r="G14" s="41" t="s">
        <v>44</v>
      </c>
      <c r="H14" s="42" t="s">
        <v>52</v>
      </c>
      <c r="I14" s="23" t="s">
        <v>40</v>
      </c>
      <c r="J14" s="40" t="s">
        <v>45</v>
      </c>
      <c r="K14" s="40" t="s">
        <v>46</v>
      </c>
      <c r="L14" s="40" t="s">
        <v>149</v>
      </c>
      <c r="M14" s="40" t="s">
        <v>152</v>
      </c>
      <c r="N14" s="12"/>
      <c r="O14" s="33"/>
      <c r="P14" s="33"/>
    </row>
    <row r="15" spans="2:17" x14ac:dyDescent="0.25">
      <c r="B15" s="60" t="s">
        <v>141</v>
      </c>
      <c r="C15" s="60"/>
      <c r="D15" s="60"/>
      <c r="G15" s="4" t="s">
        <v>49</v>
      </c>
      <c r="H15" s="4"/>
      <c r="I15" s="11"/>
      <c r="J15" s="6" t="e">
        <f>H16*((1+H17)^(H18/H19))</f>
        <v>#DIV/0!</v>
      </c>
      <c r="K15" s="6" t="e">
        <f>H15/((1+H17)^(H18/H19))</f>
        <v>#DIV/0!</v>
      </c>
      <c r="L15" s="6" t="e">
        <f>((H15/H16)^(H18/H19))-1</f>
        <v>#DIV/0!</v>
      </c>
      <c r="M15" s="25" t="e">
        <f>((LN(H15/H16))/(LN(1+H17)))*H19</f>
        <v>#DIV/0!</v>
      </c>
      <c r="N15" s="15"/>
    </row>
    <row r="16" spans="2:17" ht="15" customHeight="1" x14ac:dyDescent="0.25">
      <c r="G16" s="4" t="s">
        <v>50</v>
      </c>
      <c r="H16" s="4"/>
      <c r="I16" s="11"/>
      <c r="J16" s="55" t="s">
        <v>60</v>
      </c>
      <c r="K16" s="55"/>
      <c r="L16" s="55"/>
      <c r="M16" s="55"/>
      <c r="N16" s="33"/>
    </row>
    <row r="17" spans="2:14" ht="15" customHeight="1" x14ac:dyDescent="0.25">
      <c r="B17" s="54" t="s">
        <v>25</v>
      </c>
      <c r="C17" s="54"/>
      <c r="D17" s="54"/>
      <c r="G17" s="4" t="s">
        <v>129</v>
      </c>
      <c r="H17" s="39"/>
      <c r="I17" s="11" t="s">
        <v>51</v>
      </c>
      <c r="J17" s="33"/>
      <c r="K17" s="33"/>
      <c r="L17" s="33"/>
      <c r="M17" s="33"/>
      <c r="N17" s="9"/>
    </row>
    <row r="18" spans="2:14" x14ac:dyDescent="0.25">
      <c r="B18" t="s">
        <v>26</v>
      </c>
      <c r="C18" s="60" t="s">
        <v>144</v>
      </c>
      <c r="D18" s="60"/>
      <c r="E18" s="60"/>
      <c r="G18" s="5" t="s">
        <v>147</v>
      </c>
      <c r="H18" s="38"/>
      <c r="L18" s="9"/>
      <c r="M18" s="32"/>
      <c r="N18" s="9"/>
    </row>
    <row r="19" spans="2:14" x14ac:dyDescent="0.25">
      <c r="B19" t="s">
        <v>28</v>
      </c>
      <c r="C19" s="60" t="s">
        <v>145</v>
      </c>
      <c r="D19" s="60"/>
      <c r="E19" s="60"/>
      <c r="G19" s="1" t="s">
        <v>148</v>
      </c>
      <c r="H19" s="1"/>
      <c r="L19" s="15"/>
      <c r="M19" s="15"/>
    </row>
    <row r="20" spans="2:14" x14ac:dyDescent="0.25">
      <c r="B20" t="s">
        <v>31</v>
      </c>
      <c r="C20" s="60" t="s">
        <v>150</v>
      </c>
      <c r="D20" s="60"/>
      <c r="E20" s="60"/>
      <c r="G20" s="5" t="s">
        <v>151</v>
      </c>
      <c r="H20" s="1"/>
      <c r="L20" s="15"/>
      <c r="M20" s="15"/>
    </row>
    <row r="21" spans="2:14" x14ac:dyDescent="0.25">
      <c r="B21" t="s">
        <v>32</v>
      </c>
      <c r="C21" s="60" t="s">
        <v>146</v>
      </c>
      <c r="D21" s="60"/>
      <c r="E21" s="60"/>
      <c r="G21" s="34"/>
      <c r="H21" s="9"/>
    </row>
    <row r="22" spans="2:14" x14ac:dyDescent="0.25">
      <c r="C22" s="60"/>
      <c r="D22" s="60"/>
      <c r="G22" s="9"/>
      <c r="H22" s="9"/>
    </row>
  </sheetData>
  <mergeCells count="19">
    <mergeCell ref="B2:E2"/>
    <mergeCell ref="B4:E4"/>
    <mergeCell ref="B6:C6"/>
    <mergeCell ref="B11:C11"/>
    <mergeCell ref="B8:C8"/>
    <mergeCell ref="B9:C9"/>
    <mergeCell ref="P4:Q5"/>
    <mergeCell ref="B14:D14"/>
    <mergeCell ref="B15:D15"/>
    <mergeCell ref="B17:D17"/>
    <mergeCell ref="B12:C12"/>
    <mergeCell ref="G3:K4"/>
    <mergeCell ref="G5:I5"/>
    <mergeCell ref="J16:M16"/>
    <mergeCell ref="C22:D22"/>
    <mergeCell ref="C18:E18"/>
    <mergeCell ref="C19:E19"/>
    <mergeCell ref="C20:E20"/>
    <mergeCell ref="C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irvin</cp:lastModifiedBy>
  <dcterms:created xsi:type="dcterms:W3CDTF">2019-04-11T20:27:30Z</dcterms:created>
  <dcterms:modified xsi:type="dcterms:W3CDTF">2019-04-12T02:45:09Z</dcterms:modified>
</cp:coreProperties>
</file>