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57e7b91e699871/Desktop/"/>
    </mc:Choice>
  </mc:AlternateContent>
  <xr:revisionPtr revIDLastSave="0" documentId="8_{090668D8-4BD3-41AF-A058-F03444333D7D}" xr6:coauthVersionLast="47" xr6:coauthVersionMax="47" xr10:uidLastSave="{00000000-0000-0000-0000-000000000000}"/>
  <bookViews>
    <workbookView xWindow="-108" yWindow="-108" windowWidth="23256" windowHeight="12456" xr2:uid="{75CF84EB-4E32-4ECD-AB6C-1ACC61041B7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8" i="1"/>
  <c r="J29" i="1"/>
  <c r="E41" i="1"/>
  <c r="E39" i="1"/>
  <c r="E40" i="1"/>
  <c r="E38" i="1"/>
  <c r="E32" i="1"/>
  <c r="E35" i="1" s="1"/>
  <c r="C40" i="1"/>
  <c r="B40" i="1"/>
  <c r="D39" i="1"/>
  <c r="B39" i="1"/>
  <c r="D38" i="1"/>
  <c r="C38" i="1"/>
  <c r="E33" i="1"/>
  <c r="E34" i="1"/>
  <c r="E26" i="1"/>
  <c r="C34" i="1"/>
  <c r="B34" i="1"/>
  <c r="B33" i="1"/>
  <c r="D33" i="1"/>
  <c r="D32" i="1"/>
  <c r="C32" i="1"/>
  <c r="E29" i="1"/>
  <c r="E27" i="1"/>
  <c r="E28" i="1"/>
  <c r="E19" i="1"/>
  <c r="C28" i="1"/>
  <c r="B28" i="1"/>
  <c r="B27" i="1"/>
  <c r="D26" i="1"/>
  <c r="D27" i="1"/>
  <c r="C26" i="1"/>
  <c r="W22" i="1"/>
  <c r="W20" i="1"/>
  <c r="W21" i="1"/>
  <c r="W19" i="1"/>
  <c r="Q19" i="1"/>
  <c r="U21" i="1"/>
  <c r="T21" i="1"/>
  <c r="T20" i="1"/>
  <c r="V20" i="1"/>
  <c r="V19" i="1"/>
  <c r="U19" i="1"/>
  <c r="Q22" i="1"/>
  <c r="Q20" i="1"/>
  <c r="Q21" i="1"/>
  <c r="K19" i="1"/>
  <c r="P20" i="1"/>
  <c r="O21" i="1"/>
  <c r="N21" i="1"/>
  <c r="N20" i="1"/>
  <c r="P19" i="1"/>
  <c r="O19" i="1"/>
  <c r="K22" i="1"/>
  <c r="K20" i="1"/>
  <c r="K21" i="1"/>
  <c r="I21" i="1"/>
  <c r="H21" i="1"/>
  <c r="H20" i="1"/>
  <c r="J20" i="1"/>
  <c r="J19" i="1"/>
  <c r="I19" i="1"/>
  <c r="E22" i="1"/>
  <c r="E21" i="1"/>
  <c r="E20" i="1"/>
  <c r="C21" i="1"/>
  <c r="B21" i="1"/>
  <c r="D20" i="1"/>
  <c r="B20" i="1"/>
  <c r="D19" i="1"/>
  <c r="C19" i="1"/>
</calcChain>
</file>

<file path=xl/sharedStrings.xml><?xml version="1.0" encoding="utf-8"?>
<sst xmlns="http://schemas.openxmlformats.org/spreadsheetml/2006/main" count="61" uniqueCount="16">
  <si>
    <t>SERVICE</t>
  </si>
  <si>
    <t>L</t>
  </si>
  <si>
    <t>G</t>
  </si>
  <si>
    <t>S</t>
  </si>
  <si>
    <t>COST</t>
  </si>
  <si>
    <t>CONTROL</t>
  </si>
  <si>
    <t>CONVENIENCE</t>
  </si>
  <si>
    <t>INVESTMENT</t>
  </si>
  <si>
    <t>G.AVE.NORM</t>
  </si>
  <si>
    <t>UTILITIES</t>
  </si>
  <si>
    <t>U(L)</t>
  </si>
  <si>
    <t>U(G)</t>
  </si>
  <si>
    <t>U(S)</t>
  </si>
  <si>
    <t>CUSTOMER</t>
  </si>
  <si>
    <t>GOAL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</si>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</sst>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E3BA-7E2F-4F7D-8ECC-78458F13CA61}">
  <dimension ref="A18:W41"/>
  <sheetViews>
    <sheetView tabSelected="1" topLeftCell="A16" workbookViewId="0">
      <selection activeCell="G34" sqref="G34"/>
    </sheetView>
  </sheetViews>
  <sheetFormatPr defaultRowHeight="14.4" x14ac:dyDescent="0.3"/>
  <sheetData>
    <row r="18" spans="1:23" x14ac:dyDescent="0.3">
      <c r="A18" s="1" t="s">
        <v>0</v>
      </c>
      <c r="B18" s="2" t="s">
        <v>1</v>
      </c>
      <c r="C18" s="2" t="s">
        <v>2</v>
      </c>
      <c r="D18" s="2" t="s">
        <v>3</v>
      </c>
      <c r="E18" s="2" t="s">
        <v>8</v>
      </c>
      <c r="G18" s="1" t="s">
        <v>4</v>
      </c>
      <c r="H18" s="2" t="s">
        <v>1</v>
      </c>
      <c r="I18" s="2" t="s">
        <v>2</v>
      </c>
      <c r="J18" s="2" t="s">
        <v>3</v>
      </c>
      <c r="K18" s="3" t="s">
        <v>8</v>
      </c>
      <c r="M18" s="1" t="s">
        <v>5</v>
      </c>
      <c r="N18" s="2" t="s">
        <v>1</v>
      </c>
      <c r="O18" s="2" t="s">
        <v>2</v>
      </c>
      <c r="P18" s="2" t="s">
        <v>3</v>
      </c>
      <c r="Q18" s="3" t="s">
        <v>8</v>
      </c>
      <c r="S18" s="1" t="s">
        <v>6</v>
      </c>
      <c r="T18" s="2" t="s">
        <v>1</v>
      </c>
      <c r="U18" s="2" t="s">
        <v>2</v>
      </c>
      <c r="V18" s="2" t="s">
        <v>3</v>
      </c>
      <c r="W18" s="3" t="s">
        <v>8</v>
      </c>
    </row>
    <row r="19" spans="1:23" x14ac:dyDescent="0.3">
      <c r="A19" s="3" t="s">
        <v>1</v>
      </c>
      <c r="B19">
        <v>1</v>
      </c>
      <c r="C19">
        <f>800/2000</f>
        <v>0.4</v>
      </c>
      <c r="D19">
        <f>800/1200</f>
        <v>0.66666666666666663</v>
      </c>
      <c r="E19">
        <f>GEOMEAN(B19/SUM($B$19:$B$21), C19/SUM($C$19:$C$21),D19/SUM($D$19:$D$21))</f>
        <v>0.2</v>
      </c>
      <c r="G19" s="3" t="s">
        <v>1</v>
      </c>
      <c r="H19">
        <v>1</v>
      </c>
      <c r="I19">
        <f>100/150</f>
        <v>0.66666666666666663</v>
      </c>
      <c r="J19">
        <f>100/50</f>
        <v>2</v>
      </c>
      <c r="K19">
        <f>GEOMEAN(H19/SUM($H$19:$H$21), I19/SUM($I$19:$I$21),J19/SUM($J$19:$J$21))</f>
        <v>0.33333333333333331</v>
      </c>
      <c r="M19" s="3" t="s">
        <v>1</v>
      </c>
      <c r="N19">
        <v>1</v>
      </c>
      <c r="O19">
        <f>1/7</f>
        <v>0.14285714285714285</v>
      </c>
      <c r="P19">
        <f>1/3</f>
        <v>0.33333333333333331</v>
      </c>
      <c r="Q19">
        <f>GEOMEAN(N19/SUM($N$19:$N$21), O19/SUM($O$19:$O$21),P19/SUM($P$19:$P$21))</f>
        <v>7.9843938862400932E-2</v>
      </c>
      <c r="S19" s="3" t="s">
        <v>1</v>
      </c>
      <c r="T19">
        <v>1</v>
      </c>
      <c r="U19">
        <f>2/3</f>
        <v>0.66666666666666663</v>
      </c>
      <c r="V19">
        <f>2</f>
        <v>2</v>
      </c>
      <c r="W19">
        <f>GEOMEAN(T19/SUM($T$19:$T$21), U19/SUM($U$19:$U$21),V19/SUM($V$19:$V$21))</f>
        <v>0.33333333333333331</v>
      </c>
    </row>
    <row r="20" spans="1:23" x14ac:dyDescent="0.3">
      <c r="A20" s="3" t="s">
        <v>2</v>
      </c>
      <c r="B20">
        <f>2000/800</f>
        <v>2.5</v>
      </c>
      <c r="C20">
        <v>1</v>
      </c>
      <c r="D20">
        <f>2000/1200</f>
        <v>1.6666666666666667</v>
      </c>
      <c r="E20">
        <f>GEOMEAN(B20/SUM($B$19:$B$21), C20/SUM($C$19:$C$21),D20/SUM($D$19:$D$21))</f>
        <v>0.5</v>
      </c>
      <c r="G20" s="3" t="s">
        <v>2</v>
      </c>
      <c r="H20">
        <f>150/100</f>
        <v>1.5</v>
      </c>
      <c r="I20">
        <v>1</v>
      </c>
      <c r="J20">
        <f>150/50</f>
        <v>3</v>
      </c>
      <c r="K20">
        <f t="shared" ref="K20:K21" si="0">GEOMEAN(H20/SUM($H$19:$H$21), I20/SUM($I$19:$I$21),J20/SUM($J$19:$J$21))</f>
        <v>0.5</v>
      </c>
      <c r="M20" s="3" t="s">
        <v>2</v>
      </c>
      <c r="N20">
        <f>7</f>
        <v>7</v>
      </c>
      <c r="O20">
        <v>1</v>
      </c>
      <c r="P20">
        <f>5</f>
        <v>5</v>
      </c>
      <c r="Q20">
        <f t="shared" ref="Q20:Q21" si="1">GEOMEAN(N20/SUM($N$19:$N$21), O20/SUM($O$19:$O$21),P20/SUM($P$19:$P$21))</f>
        <v>0.72056152098175441</v>
      </c>
      <c r="S20" s="3" t="s">
        <v>2</v>
      </c>
      <c r="T20">
        <f>3/2</f>
        <v>1.5</v>
      </c>
      <c r="U20">
        <v>1</v>
      </c>
      <c r="V20">
        <f>3</f>
        <v>3</v>
      </c>
      <c r="W20">
        <f t="shared" ref="W20:W21" si="2">GEOMEAN(T20/SUM($T$19:$T$21), U20/SUM($U$19:$U$21),V20/SUM($V$19:$V$21))</f>
        <v>0.5</v>
      </c>
    </row>
    <row r="21" spans="1:23" x14ac:dyDescent="0.3">
      <c r="A21" s="3" t="s">
        <v>3</v>
      </c>
      <c r="B21">
        <f>1200/800</f>
        <v>1.5</v>
      </c>
      <c r="C21">
        <f>1200/2000</f>
        <v>0.6</v>
      </c>
      <c r="D21">
        <v>1</v>
      </c>
      <c r="E21">
        <f>GEOMEAN(B21/SUM($B$19:$B$21), C21/SUM($C$19:$C$21),D21/SUM($D$19:$D$21))</f>
        <v>0.3</v>
      </c>
      <c r="G21" s="3" t="s">
        <v>3</v>
      </c>
      <c r="H21">
        <f>50/100</f>
        <v>0.5</v>
      </c>
      <c r="I21">
        <f>50/150</f>
        <v>0.33333333333333331</v>
      </c>
      <c r="J21">
        <v>1</v>
      </c>
      <c r="K21">
        <f t="shared" si="0"/>
        <v>0.16666666666666666</v>
      </c>
      <c r="M21" s="3" t="s">
        <v>3</v>
      </c>
      <c r="N21">
        <f>3</f>
        <v>3</v>
      </c>
      <c r="O21">
        <f>1/5</f>
        <v>0.2</v>
      </c>
      <c r="P21">
        <v>1</v>
      </c>
      <c r="Q21">
        <f t="shared" si="1"/>
        <v>0.18579419263453714</v>
      </c>
      <c r="S21" s="3" t="s">
        <v>3</v>
      </c>
      <c r="T21">
        <f>1/2</f>
        <v>0.5</v>
      </c>
      <c r="U21">
        <f>1/3</f>
        <v>0.33333333333333331</v>
      </c>
      <c r="V21">
        <v>1</v>
      </c>
      <c r="W21">
        <f t="shared" si="2"/>
        <v>0.16666666666666666</v>
      </c>
    </row>
    <row r="22" spans="1:23" x14ac:dyDescent="0.3">
      <c r="E22">
        <f>SUM(E19:E21)</f>
        <v>1</v>
      </c>
      <c r="K22">
        <f>SUM(K19:K21)</f>
        <v>0.99999999999999989</v>
      </c>
      <c r="Q22">
        <f>SUM(Q19:Q21)</f>
        <v>0.98619965247869246</v>
      </c>
      <c r="W22">
        <f>SUM(W19:W21)</f>
        <v>0.99999999999999989</v>
      </c>
    </row>
    <row r="25" spans="1:23" x14ac:dyDescent="0.3">
      <c r="A25" s="1" t="s">
        <v>7</v>
      </c>
      <c r="B25" s="2" t="s">
        <v>1</v>
      </c>
      <c r="C25" s="2" t="s">
        <v>2</v>
      </c>
      <c r="D25" s="2" t="s">
        <v>3</v>
      </c>
      <c r="E25" s="3" t="s">
        <v>8</v>
      </c>
      <c r="I25" s="4" t="s">
        <v>9</v>
      </c>
    </row>
    <row r="26" spans="1:23" x14ac:dyDescent="0.3">
      <c r="A26" s="3" t="s">
        <v>1</v>
      </c>
      <c r="B26">
        <v>1</v>
      </c>
      <c r="C26">
        <f>2000/6000</f>
        <v>0.33333333333333331</v>
      </c>
      <c r="D26">
        <f>2000/500</f>
        <v>4</v>
      </c>
      <c r="E26">
        <f>GEOMEAN(B26/SUM($B$26:$B$28), C26/SUM($C$26:$C$28),D26/SUM($D$26:$D$28))</f>
        <v>0.23529411764705882</v>
      </c>
      <c r="I26" s="3" t="s">
        <v>10</v>
      </c>
      <c r="J26">
        <f>(E32*E19+E33*K19+E34*W19)*E38+E39*Q19+E40*E26</f>
        <v>0.19882545048452827</v>
      </c>
    </row>
    <row r="27" spans="1:23" x14ac:dyDescent="0.3">
      <c r="A27" s="3" t="s">
        <v>2</v>
      </c>
      <c r="B27">
        <f>6000/2000</f>
        <v>3</v>
      </c>
      <c r="C27">
        <v>1</v>
      </c>
      <c r="D27">
        <f>6000/500</f>
        <v>12</v>
      </c>
      <c r="E27">
        <f t="shared" ref="E27:E28" si="3">GEOMEAN(B27/SUM($B$26:$B$28), C27/SUM($C$26:$C$28),D27/SUM($D$26:$D$28))</f>
        <v>0.70588235294117652</v>
      </c>
      <c r="I27" s="3" t="s">
        <v>11</v>
      </c>
      <c r="J27">
        <f>(E32*E20+E33*K20+E34*W20)*E38+E39*Q20+E40*E27</f>
        <v>0.58978375385414727</v>
      </c>
    </row>
    <row r="28" spans="1:23" x14ac:dyDescent="0.3">
      <c r="A28" s="3" t="s">
        <v>3</v>
      </c>
      <c r="B28">
        <f>500/2000</f>
        <v>0.25</v>
      </c>
      <c r="C28">
        <f>500/6000</f>
        <v>8.3333333333333329E-2</v>
      </c>
      <c r="D28">
        <v>1</v>
      </c>
      <c r="E28">
        <f t="shared" si="3"/>
        <v>5.8823529411764705E-2</v>
      </c>
      <c r="I28" s="3" t="s">
        <v>12</v>
      </c>
      <c r="J28">
        <f>(E32*E21+E33*K21+E34*W21)*E38+E39*Q21+E40*E28</f>
        <v>0.20551062504629139</v>
      </c>
    </row>
    <row r="29" spans="1:23" x14ac:dyDescent="0.3">
      <c r="E29">
        <f>SUM(E26:E28)</f>
        <v>1</v>
      </c>
      <c r="I29" s="4" t="s">
        <v>15</v>
      </c>
      <c r="J29">
        <f>SUM(J26:J28)</f>
        <v>0.9941198293849669</v>
      </c>
    </row>
    <row r="31" spans="1:23" x14ac:dyDescent="0.3">
      <c r="A31" s="1" t="s">
        <v>13</v>
      </c>
      <c r="B31" s="2" t="s">
        <v>0</v>
      </c>
      <c r="C31" s="2" t="s">
        <v>4</v>
      </c>
      <c r="D31" s="2" t="s">
        <v>6</v>
      </c>
      <c r="E31" s="3" t="s">
        <v>8</v>
      </c>
    </row>
    <row r="32" spans="1:23" x14ac:dyDescent="0.3">
      <c r="A32" s="3" t="s">
        <v>0</v>
      </c>
      <c r="B32">
        <v>1</v>
      </c>
      <c r="C32">
        <f>2</f>
        <v>2</v>
      </c>
      <c r="D32">
        <f>5</f>
        <v>5</v>
      </c>
      <c r="E32">
        <f>GEOMEAN(B32/SUM($B$32:$B$34), C32/SUM($C$32:$C$34),D32/SUM($D$32:$D$34))</f>
        <v>0.58095604449270599</v>
      </c>
    </row>
    <row r="33" spans="1:5" x14ac:dyDescent="0.3">
      <c r="A33" s="3" t="s">
        <v>4</v>
      </c>
      <c r="B33">
        <f>1/2</f>
        <v>0.5</v>
      </c>
      <c r="C33">
        <v>1</v>
      </c>
      <c r="D33">
        <f>3</f>
        <v>3</v>
      </c>
      <c r="E33">
        <f t="shared" ref="E33:E34" si="4">GEOMEAN(B33/SUM($B$32:$B$34), C33/SUM($C$32:$C$34),D33/SUM($D$32:$D$34))</f>
        <v>0.30867895949930413</v>
      </c>
    </row>
    <row r="34" spans="1:5" x14ac:dyDescent="0.3">
      <c r="A34" s="3" t="s">
        <v>6</v>
      </c>
      <c r="B34">
        <f>1/5</f>
        <v>0.2</v>
      </c>
      <c r="C34">
        <f>1/3</f>
        <v>0.33333333333333331</v>
      </c>
      <c r="D34">
        <v>1</v>
      </c>
      <c r="E34">
        <f t="shared" si="4"/>
        <v>0.10934011381276923</v>
      </c>
    </row>
    <row r="35" spans="1:5" x14ac:dyDescent="0.3">
      <c r="E35">
        <f>SUM(E32:E34)</f>
        <v>0.99897511780477932</v>
      </c>
    </row>
    <row r="37" spans="1:5" x14ac:dyDescent="0.3">
      <c r="A37" s="1" t="s">
        <v>14</v>
      </c>
      <c r="B37" s="2" t="s">
        <v>13</v>
      </c>
      <c r="C37" s="2" t="s">
        <v>5</v>
      </c>
      <c r="D37" s="2" t="s">
        <v>7</v>
      </c>
      <c r="E37" s="3" t="s">
        <v>8</v>
      </c>
    </row>
    <row r="38" spans="1:5" x14ac:dyDescent="0.3">
      <c r="A38" s="2" t="s">
        <v>13</v>
      </c>
      <c r="B38">
        <v>1</v>
      </c>
      <c r="C38">
        <f>2</f>
        <v>2</v>
      </c>
      <c r="D38">
        <f>5</f>
        <v>5</v>
      </c>
      <c r="E38">
        <f>GEOMEAN(B38/SUM($B$38:$B$40), C38/SUM($C$38:$C$40),D38/SUM($D$38:$D$40))</f>
        <v>0.58095604449270599</v>
      </c>
    </row>
    <row r="39" spans="1:5" x14ac:dyDescent="0.3">
      <c r="A39" s="2" t="s">
        <v>5</v>
      </c>
      <c r="B39">
        <f>1/2</f>
        <v>0.5</v>
      </c>
      <c r="C39">
        <v>1</v>
      </c>
      <c r="D39">
        <f>3</f>
        <v>3</v>
      </c>
      <c r="E39">
        <f t="shared" ref="E39:E40" si="5">GEOMEAN(B39/SUM($B$38:$B$40), C39/SUM($C$38:$C$40),D39/SUM($D$38:$D$40))</f>
        <v>0.30867895949930413</v>
      </c>
    </row>
    <row r="40" spans="1:5" x14ac:dyDescent="0.3">
      <c r="A40" s="2" t="s">
        <v>7</v>
      </c>
      <c r="B40">
        <f>1/5</f>
        <v>0.2</v>
      </c>
      <c r="C40">
        <f>1/3</f>
        <v>0.33333333333333331</v>
      </c>
      <c r="D40">
        <v>1</v>
      </c>
      <c r="E40">
        <f t="shared" si="5"/>
        <v>0.10934011381276923</v>
      </c>
    </row>
    <row r="41" spans="1:5" x14ac:dyDescent="0.3">
      <c r="E41">
        <f>SUM(E38:E40)</f>
        <v>0.99897511780477932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Natali</dc:creator>
  <cp:lastModifiedBy>Francesco Natali</cp:lastModifiedBy>
  <dcterms:created xsi:type="dcterms:W3CDTF">2024-10-22T10:24:31Z</dcterms:created>
  <dcterms:modified xsi:type="dcterms:W3CDTF">2024-10-22T11:43:22Z</dcterms:modified>
</cp:coreProperties>
</file>