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IC514955\Documents\Development\FractalStudios\GitHub\ZxSpectrum\Analysis\AticAtac\Data\"/>
    </mc:Choice>
  </mc:AlternateContent>
  <xr:revisionPtr revIDLastSave="0" documentId="13_ncr:1_{597B7205-896F-4E54-A3AF-9C222CA6FC49}" xr6:coauthVersionLast="36" xr6:coauthVersionMax="36" xr10:uidLastSave="{00000000-0000-0000-0000-000000000000}"/>
  <bookViews>
    <workbookView xWindow="0" yWindow="0" windowWidth="2715" windowHeight="7935" xr2:uid="{00000000-000D-0000-FFFF-FFFF00000000}"/>
  </bookViews>
  <sheets>
    <sheet name="AticAtac" sheetId="4" r:id="rId1"/>
    <sheet name="Bee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79" i="4" l="1"/>
  <c r="J179" i="4"/>
  <c r="K178" i="4"/>
  <c r="J178" i="4"/>
  <c r="K177" i="4"/>
  <c r="J177" i="4"/>
  <c r="K176" i="4"/>
  <c r="J176" i="4"/>
  <c r="K175" i="4"/>
  <c r="J175" i="4"/>
  <c r="K174" i="4"/>
  <c r="J174" i="4"/>
  <c r="K173" i="4"/>
  <c r="J173" i="4"/>
  <c r="K172" i="4"/>
  <c r="J172" i="4"/>
  <c r="Q180" i="4"/>
  <c r="P180" i="4"/>
  <c r="Q170" i="4"/>
  <c r="P170" i="4"/>
  <c r="K169" i="4"/>
  <c r="J169" i="4"/>
  <c r="K168" i="4"/>
  <c r="J168" i="4"/>
  <c r="K167" i="4"/>
  <c r="J167" i="4"/>
  <c r="K166" i="4"/>
  <c r="J166" i="4"/>
  <c r="K165" i="4"/>
  <c r="J165" i="4"/>
  <c r="K164" i="4"/>
  <c r="J164" i="4"/>
  <c r="K163" i="4"/>
  <c r="J163" i="4"/>
  <c r="K162" i="4"/>
  <c r="J162" i="4"/>
  <c r="U29" i="2"/>
  <c r="U28" i="2"/>
  <c r="U27" i="2"/>
  <c r="U26" i="2"/>
  <c r="X19" i="2"/>
  <c r="X20" i="2"/>
  <c r="Z20" i="2" s="1"/>
  <c r="X21" i="2"/>
  <c r="Z21" i="2" s="1"/>
  <c r="Z17" i="2"/>
  <c r="W5" i="2"/>
  <c r="K10" i="2"/>
  <c r="K9" i="2"/>
  <c r="L10" i="2"/>
  <c r="Z22" i="2" l="1"/>
  <c r="AA22" i="2" s="1"/>
  <c r="D40" i="4"/>
  <c r="D20" i="4"/>
  <c r="K184" i="4" l="1"/>
  <c r="J184" i="4"/>
  <c r="L184" i="4" s="1"/>
  <c r="Q160" i="4"/>
  <c r="P160" i="4"/>
  <c r="K159" i="4"/>
  <c r="J159" i="4"/>
  <c r="K158" i="4"/>
  <c r="J158" i="4"/>
  <c r="K157" i="4"/>
  <c r="J157" i="4"/>
  <c r="K156" i="4"/>
  <c r="J156" i="4"/>
  <c r="K155" i="4"/>
  <c r="J155" i="4"/>
  <c r="K154" i="4"/>
  <c r="J154" i="4"/>
  <c r="K153" i="4"/>
  <c r="J153" i="4"/>
  <c r="K152" i="4"/>
  <c r="J152" i="4"/>
  <c r="K151" i="4"/>
  <c r="J151" i="4"/>
  <c r="K150" i="4"/>
  <c r="J150" i="4"/>
  <c r="K149" i="4"/>
  <c r="J149" i="4"/>
  <c r="K148" i="4"/>
  <c r="J148" i="4"/>
  <c r="K147" i="4"/>
  <c r="J147" i="4"/>
  <c r="K146" i="4"/>
  <c r="J146" i="4"/>
  <c r="K145" i="4"/>
  <c r="J145" i="4"/>
  <c r="K144" i="4"/>
  <c r="J144" i="4"/>
  <c r="Q142" i="4"/>
  <c r="P142" i="4"/>
  <c r="K134" i="4"/>
  <c r="J134" i="4"/>
  <c r="K135" i="4"/>
  <c r="J135" i="4"/>
  <c r="K141" i="4"/>
  <c r="J141" i="4"/>
  <c r="K140" i="4"/>
  <c r="J140" i="4"/>
  <c r="K139" i="4"/>
  <c r="J139" i="4"/>
  <c r="K138" i="4"/>
  <c r="J138" i="4"/>
  <c r="K137" i="4"/>
  <c r="J137" i="4"/>
  <c r="K136" i="4"/>
  <c r="J136" i="4"/>
  <c r="Q132" i="4"/>
  <c r="P132" i="4"/>
  <c r="K131" i="4"/>
  <c r="J131" i="4"/>
  <c r="K130" i="4"/>
  <c r="J130" i="4"/>
  <c r="K129" i="4"/>
  <c r="J129" i="4"/>
  <c r="K128" i="4"/>
  <c r="J128" i="4"/>
  <c r="K127" i="4"/>
  <c r="J127" i="4"/>
  <c r="K126" i="4"/>
  <c r="J126" i="4"/>
  <c r="K125" i="4"/>
  <c r="J125" i="4"/>
  <c r="K124" i="4"/>
  <c r="J124" i="4"/>
  <c r="K123" i="4"/>
  <c r="J123" i="4"/>
  <c r="K122" i="4"/>
  <c r="J122" i="4"/>
  <c r="K121" i="4"/>
  <c r="J121" i="4"/>
  <c r="K120" i="4"/>
  <c r="J120" i="4"/>
  <c r="K119" i="4"/>
  <c r="J119" i="4"/>
  <c r="K118" i="4"/>
  <c r="J118" i="4"/>
  <c r="K117" i="4"/>
  <c r="J117" i="4"/>
  <c r="K116" i="4"/>
  <c r="J116" i="4"/>
  <c r="Q114" i="4"/>
  <c r="P114" i="4"/>
  <c r="K113" i="4"/>
  <c r="J113" i="4"/>
  <c r="K112" i="4"/>
  <c r="J112" i="4"/>
  <c r="K111" i="4"/>
  <c r="J111" i="4"/>
  <c r="K110" i="4"/>
  <c r="J110" i="4"/>
  <c r="K109" i="4"/>
  <c r="J109" i="4"/>
  <c r="K108" i="4"/>
  <c r="J108" i="4"/>
  <c r="K107" i="4"/>
  <c r="J107" i="4"/>
  <c r="K106" i="4"/>
  <c r="J106" i="4"/>
  <c r="K105" i="4"/>
  <c r="J105" i="4"/>
  <c r="K104" i="4"/>
  <c r="J104" i="4"/>
  <c r="K103" i="4"/>
  <c r="J103" i="4"/>
  <c r="K102" i="4"/>
  <c r="J102" i="4"/>
  <c r="K100" i="4"/>
  <c r="J100" i="4"/>
  <c r="K99" i="4"/>
  <c r="J99" i="4"/>
  <c r="Q95" i="4"/>
  <c r="P95" i="4"/>
  <c r="K94" i="4"/>
  <c r="J94" i="4"/>
  <c r="K93" i="4"/>
  <c r="J93" i="4"/>
  <c r="K92" i="4"/>
  <c r="J92" i="4"/>
  <c r="K91" i="4"/>
  <c r="J91" i="4"/>
  <c r="K90" i="4"/>
  <c r="J90" i="4"/>
  <c r="K89" i="4"/>
  <c r="J89" i="4"/>
  <c r="K88" i="4"/>
  <c r="J88" i="4"/>
  <c r="K87" i="4"/>
  <c r="J87" i="4"/>
  <c r="K86" i="4"/>
  <c r="J86" i="4"/>
  <c r="K85" i="4"/>
  <c r="J85" i="4"/>
  <c r="K84" i="4"/>
  <c r="J84" i="4"/>
  <c r="K83" i="4"/>
  <c r="J83" i="4"/>
  <c r="K82" i="4"/>
  <c r="J82" i="4"/>
  <c r="K81" i="4"/>
  <c r="J81" i="4"/>
  <c r="K80" i="4"/>
  <c r="J80" i="4"/>
  <c r="K79" i="4"/>
  <c r="J79" i="4"/>
  <c r="Q77" i="4"/>
  <c r="P77" i="4"/>
  <c r="K76" i="4"/>
  <c r="J76" i="4"/>
  <c r="K75" i="4"/>
  <c r="J75" i="4"/>
  <c r="K74" i="4"/>
  <c r="J74" i="4"/>
  <c r="K73" i="4"/>
  <c r="J73" i="4"/>
  <c r="K72" i="4"/>
  <c r="J72" i="4"/>
  <c r="K71" i="4"/>
  <c r="J71" i="4"/>
  <c r="K70" i="4"/>
  <c r="J70" i="4"/>
  <c r="K69" i="4"/>
  <c r="J69" i="4"/>
  <c r="K68" i="4"/>
  <c r="J68" i="4"/>
  <c r="K67" i="4"/>
  <c r="J67" i="4"/>
  <c r="K66" i="4"/>
  <c r="J66" i="4"/>
  <c r="K65" i="4"/>
  <c r="J65" i="4"/>
  <c r="K64" i="4"/>
  <c r="J64" i="4"/>
  <c r="K63" i="4"/>
  <c r="J63" i="4"/>
  <c r="K62" i="4"/>
  <c r="J62" i="4"/>
  <c r="K61" i="4"/>
  <c r="J61" i="4"/>
  <c r="K60" i="4"/>
  <c r="J60" i="4"/>
  <c r="K59" i="4"/>
  <c r="J59" i="4"/>
  <c r="K56" i="4"/>
  <c r="J56" i="4"/>
  <c r="K55" i="4"/>
  <c r="J55" i="4"/>
  <c r="K54" i="4"/>
  <c r="J54" i="4"/>
  <c r="K53" i="4"/>
  <c r="J53" i="4"/>
  <c r="K52" i="4"/>
  <c r="J52" i="4"/>
  <c r="K51" i="4"/>
  <c r="J51" i="4"/>
  <c r="K50" i="4"/>
  <c r="J50" i="4"/>
  <c r="K49" i="4"/>
  <c r="J49" i="4"/>
  <c r="K48" i="4"/>
  <c r="J48" i="4"/>
  <c r="K47" i="4"/>
  <c r="J47" i="4"/>
  <c r="K46" i="4"/>
  <c r="J46" i="4"/>
  <c r="K45" i="4"/>
  <c r="J45" i="4"/>
  <c r="K44" i="4"/>
  <c r="J44" i="4"/>
  <c r="K43" i="4"/>
  <c r="J43" i="4"/>
  <c r="K42" i="4"/>
  <c r="J42" i="4"/>
  <c r="K41" i="4"/>
  <c r="J41" i="4"/>
  <c r="K40" i="4"/>
  <c r="J40" i="4"/>
  <c r="K39" i="4"/>
  <c r="J39" i="4"/>
  <c r="K36" i="4"/>
  <c r="J36" i="4"/>
  <c r="K35" i="4"/>
  <c r="J35" i="4"/>
  <c r="K34" i="4"/>
  <c r="J34" i="4"/>
  <c r="K33" i="4"/>
  <c r="J33" i="4"/>
  <c r="K32" i="4"/>
  <c r="J32" i="4"/>
  <c r="K31" i="4"/>
  <c r="J31" i="4"/>
  <c r="K30" i="4"/>
  <c r="J30" i="4"/>
  <c r="K29" i="4"/>
  <c r="J29" i="4"/>
  <c r="K28" i="4"/>
  <c r="J28" i="4"/>
  <c r="Q57" i="4"/>
  <c r="P57" i="4"/>
  <c r="Q37" i="4"/>
  <c r="P37" i="4"/>
  <c r="Q26" i="4"/>
  <c r="P26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K9" i="4"/>
  <c r="K8" i="4"/>
  <c r="K7" i="4"/>
  <c r="K6" i="4"/>
  <c r="K5" i="4"/>
  <c r="K11" i="4"/>
  <c r="J5" i="4"/>
  <c r="J6" i="4"/>
  <c r="J7" i="4"/>
  <c r="J8" i="4"/>
  <c r="J9" i="4"/>
  <c r="J11" i="4"/>
  <c r="D19" i="4"/>
  <c r="D2" i="4"/>
  <c r="L179" i="4" l="1"/>
  <c r="L178" i="4"/>
  <c r="L172" i="4"/>
  <c r="L174" i="4"/>
  <c r="L175" i="4"/>
  <c r="L176" i="4"/>
  <c r="L173" i="4"/>
  <c r="L177" i="4"/>
  <c r="L163" i="4"/>
  <c r="L167" i="4"/>
  <c r="L166" i="4"/>
  <c r="L169" i="4"/>
  <c r="L165" i="4"/>
  <c r="L168" i="4"/>
  <c r="L164" i="4"/>
  <c r="L162" i="4"/>
  <c r="L17" i="4"/>
  <c r="M17" i="4" s="1"/>
  <c r="O17" i="4" s="1"/>
  <c r="L5" i="4"/>
  <c r="N5" i="4" s="1"/>
  <c r="N184" i="4"/>
  <c r="M184" i="4"/>
  <c r="O184" i="4" s="1"/>
  <c r="L127" i="4"/>
  <c r="L153" i="4"/>
  <c r="N153" i="4" s="1"/>
  <c r="L9" i="4"/>
  <c r="N9" i="4" s="1"/>
  <c r="L23" i="4"/>
  <c r="N23" i="4" s="1"/>
  <c r="L19" i="4"/>
  <c r="M19" i="4" s="1"/>
  <c r="O19" i="4" s="1"/>
  <c r="L7" i="4"/>
  <c r="M7" i="4" s="1"/>
  <c r="O7" i="4" s="1"/>
  <c r="L22" i="4"/>
  <c r="M22" i="4" s="1"/>
  <c r="O22" i="4" s="1"/>
  <c r="L14" i="4"/>
  <c r="M14" i="4" s="1"/>
  <c r="O14" i="4" s="1"/>
  <c r="L124" i="4"/>
  <c r="L158" i="4"/>
  <c r="N158" i="4" s="1"/>
  <c r="L45" i="4"/>
  <c r="M45" i="4" s="1"/>
  <c r="O45" i="4" s="1"/>
  <c r="L59" i="4"/>
  <c r="N59" i="4" s="1"/>
  <c r="L71" i="4"/>
  <c r="N71" i="4" s="1"/>
  <c r="L75" i="4"/>
  <c r="N75" i="4" s="1"/>
  <c r="L84" i="4"/>
  <c r="M84" i="4" s="1"/>
  <c r="O84" i="4" s="1"/>
  <c r="L88" i="4"/>
  <c r="N88" i="4" s="1"/>
  <c r="L92" i="4"/>
  <c r="L99" i="4"/>
  <c r="M99" i="4" s="1"/>
  <c r="O99" i="4" s="1"/>
  <c r="L104" i="4"/>
  <c r="N104" i="4" s="1"/>
  <c r="L107" i="4"/>
  <c r="M107" i="4" s="1"/>
  <c r="O107" i="4" s="1"/>
  <c r="L35" i="4"/>
  <c r="N35" i="4" s="1"/>
  <c r="L53" i="4"/>
  <c r="N53" i="4" s="1"/>
  <c r="L63" i="4"/>
  <c r="N63" i="4" s="1"/>
  <c r="L67" i="4"/>
  <c r="N67" i="4" s="1"/>
  <c r="L80" i="4"/>
  <c r="L117" i="4"/>
  <c r="N117" i="4" s="1"/>
  <c r="L136" i="4"/>
  <c r="N136" i="4" s="1"/>
  <c r="L147" i="4"/>
  <c r="N147" i="4" s="1"/>
  <c r="L120" i="4"/>
  <c r="N120" i="4" s="1"/>
  <c r="L146" i="4"/>
  <c r="M146" i="4" s="1"/>
  <c r="O146" i="4" s="1"/>
  <c r="L41" i="4"/>
  <c r="N41" i="4" s="1"/>
  <c r="L28" i="4"/>
  <c r="M28" i="4" s="1"/>
  <c r="O28" i="4" s="1"/>
  <c r="L32" i="4"/>
  <c r="L36" i="4"/>
  <c r="M36" i="4" s="1"/>
  <c r="O36" i="4" s="1"/>
  <c r="L42" i="4"/>
  <c r="N42" i="4" s="1"/>
  <c r="L46" i="4"/>
  <c r="M46" i="4" s="1"/>
  <c r="O46" i="4" s="1"/>
  <c r="L50" i="4"/>
  <c r="N50" i="4" s="1"/>
  <c r="L54" i="4"/>
  <c r="M54" i="4" s="1"/>
  <c r="O54" i="4" s="1"/>
  <c r="L60" i="4"/>
  <c r="N60" i="4" s="1"/>
  <c r="L64" i="4"/>
  <c r="L68" i="4"/>
  <c r="L72" i="4"/>
  <c r="L76" i="4"/>
  <c r="N76" i="4" s="1"/>
  <c r="L81" i="4"/>
  <c r="N81" i="4" s="1"/>
  <c r="L85" i="4"/>
  <c r="N85" i="4" s="1"/>
  <c r="L89" i="4"/>
  <c r="M89" i="4" s="1"/>
  <c r="O89" i="4" s="1"/>
  <c r="L93" i="4"/>
  <c r="N93" i="4" s="1"/>
  <c r="L100" i="4"/>
  <c r="M100" i="4" s="1"/>
  <c r="O100" i="4" s="1"/>
  <c r="L105" i="4"/>
  <c r="L154" i="4"/>
  <c r="N154" i="4" s="1"/>
  <c r="L31" i="4"/>
  <c r="N31" i="4" s="1"/>
  <c r="L49" i="4"/>
  <c r="N49" i="4" s="1"/>
  <c r="L21" i="4"/>
  <c r="M21" i="4" s="1"/>
  <c r="O21" i="4" s="1"/>
  <c r="L130" i="4"/>
  <c r="N130" i="4" s="1"/>
  <c r="L137" i="4"/>
  <c r="N137" i="4" s="1"/>
  <c r="M127" i="4"/>
  <c r="O127" i="4" s="1"/>
  <c r="N127" i="4"/>
  <c r="L157" i="4"/>
  <c r="N157" i="4" s="1"/>
  <c r="L8" i="4"/>
  <c r="N8" i="4" s="1"/>
  <c r="L18" i="4"/>
  <c r="M18" i="4" s="1"/>
  <c r="O18" i="4" s="1"/>
  <c r="L108" i="4"/>
  <c r="N108" i="4" s="1"/>
  <c r="L112" i="4"/>
  <c r="M112" i="4" s="1"/>
  <c r="O112" i="4" s="1"/>
  <c r="L116" i="4"/>
  <c r="M116" i="4" s="1"/>
  <c r="O116" i="4" s="1"/>
  <c r="L123" i="4"/>
  <c r="M123" i="4" s="1"/>
  <c r="O123" i="4" s="1"/>
  <c r="L140" i="4"/>
  <c r="N140" i="4" s="1"/>
  <c r="L150" i="4"/>
  <c r="N150" i="4" s="1"/>
  <c r="L15" i="4"/>
  <c r="L109" i="4"/>
  <c r="N109" i="4" s="1"/>
  <c r="L113" i="4"/>
  <c r="N113" i="4" s="1"/>
  <c r="L121" i="4"/>
  <c r="M121" i="4" s="1"/>
  <c r="O121" i="4" s="1"/>
  <c r="L141" i="4"/>
  <c r="N141" i="4" s="1"/>
  <c r="L151" i="4"/>
  <c r="M151" i="4" s="1"/>
  <c r="O151" i="4" s="1"/>
  <c r="L13" i="4"/>
  <c r="M13" i="4" s="1"/>
  <c r="O13" i="4" s="1"/>
  <c r="L102" i="4"/>
  <c r="M102" i="4" s="1"/>
  <c r="O102" i="4" s="1"/>
  <c r="L106" i="4"/>
  <c r="N106" i="4" s="1"/>
  <c r="L118" i="4"/>
  <c r="N118" i="4" s="1"/>
  <c r="L125" i="4"/>
  <c r="N125" i="4" s="1"/>
  <c r="L128" i="4"/>
  <c r="N128" i="4" s="1"/>
  <c r="L131" i="4"/>
  <c r="L155" i="4"/>
  <c r="N155" i="4" s="1"/>
  <c r="L159" i="4"/>
  <c r="M159" i="4" s="1"/>
  <c r="O159" i="4" s="1"/>
  <c r="L110" i="4"/>
  <c r="M110" i="4" s="1"/>
  <c r="O110" i="4" s="1"/>
  <c r="L122" i="4"/>
  <c r="N122" i="4" s="1"/>
  <c r="L135" i="4"/>
  <c r="N135" i="4" s="1"/>
  <c r="L144" i="4"/>
  <c r="N144" i="4" s="1"/>
  <c r="L30" i="4"/>
  <c r="L34" i="4"/>
  <c r="L40" i="4"/>
  <c r="N40" i="4" s="1"/>
  <c r="L44" i="4"/>
  <c r="M44" i="4" s="1"/>
  <c r="O44" i="4" s="1"/>
  <c r="L48" i="4"/>
  <c r="M48" i="4" s="1"/>
  <c r="O48" i="4" s="1"/>
  <c r="L52" i="4"/>
  <c r="M52" i="4" s="1"/>
  <c r="O52" i="4" s="1"/>
  <c r="L56" i="4"/>
  <c r="M56" i="4" s="1"/>
  <c r="O56" i="4" s="1"/>
  <c r="L62" i="4"/>
  <c r="N62" i="4" s="1"/>
  <c r="L66" i="4"/>
  <c r="N66" i="4" s="1"/>
  <c r="L70" i="4"/>
  <c r="M70" i="4" s="1"/>
  <c r="O70" i="4" s="1"/>
  <c r="L74" i="4"/>
  <c r="M74" i="4" s="1"/>
  <c r="O74" i="4" s="1"/>
  <c r="L79" i="4"/>
  <c r="M79" i="4" s="1"/>
  <c r="O79" i="4" s="1"/>
  <c r="L83" i="4"/>
  <c r="N83" i="4" s="1"/>
  <c r="L87" i="4"/>
  <c r="N87" i="4" s="1"/>
  <c r="L91" i="4"/>
  <c r="N91" i="4" s="1"/>
  <c r="L103" i="4"/>
  <c r="M103" i="4" s="1"/>
  <c r="O103" i="4" s="1"/>
  <c r="L119" i="4"/>
  <c r="N119" i="4" s="1"/>
  <c r="L126" i="4"/>
  <c r="N126" i="4" s="1"/>
  <c r="L129" i="4"/>
  <c r="N129" i="4" s="1"/>
  <c r="L138" i="4"/>
  <c r="N138" i="4" s="1"/>
  <c r="L145" i="4"/>
  <c r="M145" i="4" s="1"/>
  <c r="O145" i="4" s="1"/>
  <c r="L148" i="4"/>
  <c r="N148" i="4" s="1"/>
  <c r="L156" i="4"/>
  <c r="N156" i="4" s="1"/>
  <c r="L25" i="4"/>
  <c r="M25" i="4" s="1"/>
  <c r="O25" i="4" s="1"/>
  <c r="L111" i="4"/>
  <c r="N111" i="4" s="1"/>
  <c r="L139" i="4"/>
  <c r="N139" i="4" s="1"/>
  <c r="L134" i="4"/>
  <c r="N134" i="4" s="1"/>
  <c r="L149" i="4"/>
  <c r="M149" i="4" s="1"/>
  <c r="O149" i="4" s="1"/>
  <c r="L152" i="4"/>
  <c r="N152" i="4" s="1"/>
  <c r="N151" i="4"/>
  <c r="M140" i="4"/>
  <c r="O140" i="4" s="1"/>
  <c r="N124" i="4"/>
  <c r="M124" i="4"/>
  <c r="O124" i="4" s="1"/>
  <c r="M119" i="4"/>
  <c r="O119" i="4" s="1"/>
  <c r="N105" i="4"/>
  <c r="M105" i="4"/>
  <c r="O105" i="4" s="1"/>
  <c r="N100" i="4"/>
  <c r="L6" i="4"/>
  <c r="M6" i="4" s="1"/>
  <c r="O6" i="4" s="1"/>
  <c r="L16" i="4"/>
  <c r="M16" i="4" s="1"/>
  <c r="O16" i="4" s="1"/>
  <c r="L33" i="4"/>
  <c r="M33" i="4" s="1"/>
  <c r="O33" i="4" s="1"/>
  <c r="L43" i="4"/>
  <c r="M43" i="4" s="1"/>
  <c r="O43" i="4" s="1"/>
  <c r="L47" i="4"/>
  <c r="M47" i="4" s="1"/>
  <c r="O47" i="4" s="1"/>
  <c r="L51" i="4"/>
  <c r="N51" i="4" s="1"/>
  <c r="L55" i="4"/>
  <c r="M55" i="4" s="1"/>
  <c r="O55" i="4" s="1"/>
  <c r="L61" i="4"/>
  <c r="M61" i="4" s="1"/>
  <c r="O61" i="4" s="1"/>
  <c r="L65" i="4"/>
  <c r="M65" i="4" s="1"/>
  <c r="O65" i="4" s="1"/>
  <c r="L69" i="4"/>
  <c r="M69" i="4" s="1"/>
  <c r="O69" i="4" s="1"/>
  <c r="L73" i="4"/>
  <c r="M73" i="4" s="1"/>
  <c r="O73" i="4" s="1"/>
  <c r="L82" i="4"/>
  <c r="M82" i="4" s="1"/>
  <c r="O82" i="4" s="1"/>
  <c r="L86" i="4"/>
  <c r="M86" i="4" s="1"/>
  <c r="O86" i="4" s="1"/>
  <c r="L90" i="4"/>
  <c r="M90" i="4" s="1"/>
  <c r="O90" i="4" s="1"/>
  <c r="L94" i="4"/>
  <c r="M94" i="4" s="1"/>
  <c r="O94" i="4" s="1"/>
  <c r="L24" i="4"/>
  <c r="M24" i="4" s="1"/>
  <c r="O24" i="4" s="1"/>
  <c r="L20" i="4"/>
  <c r="M20" i="4" s="1"/>
  <c r="O20" i="4" s="1"/>
  <c r="L12" i="4"/>
  <c r="M12" i="4" s="1"/>
  <c r="O12" i="4" s="1"/>
  <c r="L29" i="4"/>
  <c r="N29" i="4" s="1"/>
  <c r="L39" i="4"/>
  <c r="N39" i="4" s="1"/>
  <c r="L11" i="4"/>
  <c r="M11" i="4" s="1"/>
  <c r="O11" i="4" s="1"/>
  <c r="N92" i="4"/>
  <c r="M92" i="4"/>
  <c r="O92" i="4" s="1"/>
  <c r="N84" i="4"/>
  <c r="N80" i="4"/>
  <c r="M80" i="4"/>
  <c r="O80" i="4" s="1"/>
  <c r="N74" i="4"/>
  <c r="N72" i="4"/>
  <c r="M72" i="4"/>
  <c r="O72" i="4" s="1"/>
  <c r="N70" i="4"/>
  <c r="M68" i="4"/>
  <c r="O68" i="4" s="1"/>
  <c r="N68" i="4"/>
  <c r="M66" i="4"/>
  <c r="O66" i="4" s="1"/>
  <c r="N64" i="4"/>
  <c r="M64" i="4"/>
  <c r="O64" i="4" s="1"/>
  <c r="M60" i="4"/>
  <c r="O60" i="4" s="1"/>
  <c r="N54" i="4"/>
  <c r="N44" i="4"/>
  <c r="M41" i="4"/>
  <c r="O41" i="4" s="1"/>
  <c r="N34" i="4"/>
  <c r="M34" i="4"/>
  <c r="O34" i="4" s="1"/>
  <c r="N32" i="4"/>
  <c r="M32" i="4"/>
  <c r="O32" i="4" s="1"/>
  <c r="M30" i="4"/>
  <c r="O30" i="4" s="1"/>
  <c r="N30" i="4"/>
  <c r="N13" i="4"/>
  <c r="N17" i="4"/>
  <c r="M8" i="4"/>
  <c r="O8" i="4" s="1"/>
  <c r="M5" i="4"/>
  <c r="O5" i="4" s="1"/>
  <c r="N7" i="4"/>
  <c r="N177" i="4" l="1"/>
  <c r="M177" i="4"/>
  <c r="O177" i="4" s="1"/>
  <c r="M35" i="4"/>
  <c r="O35" i="4" s="1"/>
  <c r="N176" i="4"/>
  <c r="M176" i="4"/>
  <c r="O176" i="4" s="1"/>
  <c r="M173" i="4"/>
  <c r="O173" i="4" s="1"/>
  <c r="N173" i="4"/>
  <c r="N45" i="4"/>
  <c r="N175" i="4"/>
  <c r="M175" i="4"/>
  <c r="O175" i="4" s="1"/>
  <c r="M174" i="4"/>
  <c r="O174" i="4" s="1"/>
  <c r="N174" i="4"/>
  <c r="N172" i="4"/>
  <c r="M172" i="4"/>
  <c r="O172" i="4" s="1"/>
  <c r="M178" i="4"/>
  <c r="O178" i="4" s="1"/>
  <c r="N178" i="4"/>
  <c r="N179" i="4"/>
  <c r="M179" i="4"/>
  <c r="O179" i="4" s="1"/>
  <c r="N166" i="4"/>
  <c r="M166" i="4"/>
  <c r="O166" i="4" s="1"/>
  <c r="N164" i="4"/>
  <c r="M164" i="4"/>
  <c r="O164" i="4" s="1"/>
  <c r="N168" i="4"/>
  <c r="M168" i="4"/>
  <c r="O168" i="4" s="1"/>
  <c r="N167" i="4"/>
  <c r="M167" i="4"/>
  <c r="O167" i="4" s="1"/>
  <c r="N165" i="4"/>
  <c r="M165" i="4"/>
  <c r="O165" i="4" s="1"/>
  <c r="M163" i="4"/>
  <c r="O163" i="4" s="1"/>
  <c r="N163" i="4"/>
  <c r="M162" i="4"/>
  <c r="O162" i="4" s="1"/>
  <c r="N162" i="4"/>
  <c r="N169" i="4"/>
  <c r="M169" i="4"/>
  <c r="O169" i="4" s="1"/>
  <c r="N20" i="4"/>
  <c r="N6" i="4"/>
  <c r="N65" i="4"/>
  <c r="N24" i="4"/>
  <c r="N55" i="4"/>
  <c r="N43" i="4"/>
  <c r="M154" i="4"/>
  <c r="O154" i="4" s="1"/>
  <c r="M59" i="4"/>
  <c r="O59" i="4" s="1"/>
  <c r="N61" i="4"/>
  <c r="N102" i="4"/>
  <c r="M23" i="4"/>
  <c r="O23" i="4" s="1"/>
  <c r="N46" i="4"/>
  <c r="M81" i="4"/>
  <c r="O81" i="4" s="1"/>
  <c r="M106" i="4"/>
  <c r="O106" i="4" s="1"/>
  <c r="M9" i="4"/>
  <c r="O9" i="4" s="1"/>
  <c r="N18" i="4"/>
  <c r="N48" i="4"/>
  <c r="N107" i="4"/>
  <c r="M136" i="4"/>
  <c r="O136" i="4" s="1"/>
  <c r="M109" i="4"/>
  <c r="O109" i="4" s="1"/>
  <c r="M42" i="4"/>
  <c r="O42" i="4" s="1"/>
  <c r="M49" i="4"/>
  <c r="O49" i="4" s="1"/>
  <c r="M147" i="4"/>
  <c r="O147" i="4" s="1"/>
  <c r="M31" i="4"/>
  <c r="O31" i="4" s="1"/>
  <c r="M87" i="4"/>
  <c r="O87" i="4" s="1"/>
  <c r="M83" i="4"/>
  <c r="O83" i="4" s="1"/>
  <c r="M139" i="4"/>
  <c r="O139" i="4" s="1"/>
  <c r="N145" i="4"/>
  <c r="M126" i="4"/>
  <c r="O126" i="4" s="1"/>
  <c r="M155" i="4"/>
  <c r="O155" i="4" s="1"/>
  <c r="N121" i="4"/>
  <c r="M29" i="4"/>
  <c r="O29" i="4" s="1"/>
  <c r="N99" i="4"/>
  <c r="N36" i="4"/>
  <c r="M76" i="4"/>
  <c r="O76" i="4" s="1"/>
  <c r="N79" i="4"/>
  <c r="M153" i="4"/>
  <c r="O153" i="4" s="1"/>
  <c r="M157" i="4"/>
  <c r="O157" i="4" s="1"/>
  <c r="M104" i="4"/>
  <c r="O104" i="4" s="1"/>
  <c r="N110" i="4"/>
  <c r="M150" i="4"/>
  <c r="O150" i="4" s="1"/>
  <c r="M117" i="4"/>
  <c r="O117" i="4" s="1"/>
  <c r="M125" i="4"/>
  <c r="O125" i="4" s="1"/>
  <c r="N73" i="4"/>
  <c r="N89" i="4"/>
  <c r="N112" i="4"/>
  <c r="N146" i="4"/>
  <c r="M120" i="4"/>
  <c r="O120" i="4" s="1"/>
  <c r="N19" i="4"/>
  <c r="M40" i="4"/>
  <c r="O40" i="4" s="1"/>
  <c r="M53" i="4"/>
  <c r="O53" i="4" s="1"/>
  <c r="M75" i="4"/>
  <c r="O75" i="4" s="1"/>
  <c r="N94" i="4"/>
  <c r="M108" i="4"/>
  <c r="O108" i="4" s="1"/>
  <c r="M130" i="4"/>
  <c r="O130" i="4" s="1"/>
  <c r="M158" i="4"/>
  <c r="O158" i="4" s="1"/>
  <c r="N52" i="4"/>
  <c r="M134" i="4"/>
  <c r="O134" i="4" s="1"/>
  <c r="M71" i="4"/>
  <c r="O71" i="4" s="1"/>
  <c r="M85" i="4"/>
  <c r="O85" i="4" s="1"/>
  <c r="N159" i="4"/>
  <c r="M118" i="4"/>
  <c r="O118" i="4" s="1"/>
  <c r="M148" i="4"/>
  <c r="O148" i="4" s="1"/>
  <c r="M50" i="4"/>
  <c r="O50" i="4" s="1"/>
  <c r="N21" i="4"/>
  <c r="M111" i="4"/>
  <c r="O111" i="4" s="1"/>
  <c r="M122" i="4"/>
  <c r="O122" i="4" s="1"/>
  <c r="M129" i="4"/>
  <c r="O129" i="4" s="1"/>
  <c r="M138" i="4"/>
  <c r="O138" i="4" s="1"/>
  <c r="N149" i="4"/>
  <c r="N69" i="4"/>
  <c r="M113" i="4"/>
  <c r="O113" i="4" s="1"/>
  <c r="N12" i="4"/>
  <c r="N28" i="4"/>
  <c r="N90" i="4"/>
  <c r="M152" i="4"/>
  <c r="O152" i="4" s="1"/>
  <c r="N103" i="4"/>
  <c r="M137" i="4"/>
  <c r="O137" i="4" s="1"/>
  <c r="N14" i="4"/>
  <c r="M62" i="4"/>
  <c r="O62" i="4" s="1"/>
  <c r="M67" i="4"/>
  <c r="O67" i="4" s="1"/>
  <c r="N82" i="4"/>
  <c r="M93" i="4"/>
  <c r="O93" i="4" s="1"/>
  <c r="M51" i="4"/>
  <c r="O51" i="4" s="1"/>
  <c r="M63" i="4"/>
  <c r="O63" i="4" s="1"/>
  <c r="M88" i="4"/>
  <c r="O88" i="4" s="1"/>
  <c r="N22" i="4"/>
  <c r="N47" i="4"/>
  <c r="N56" i="4"/>
  <c r="N123" i="4"/>
  <c r="M144" i="4"/>
  <c r="O144" i="4" s="1"/>
  <c r="M141" i="4"/>
  <c r="O141" i="4" s="1"/>
  <c r="M135" i="4"/>
  <c r="O135" i="4" s="1"/>
  <c r="N11" i="4"/>
  <c r="M128" i="4"/>
  <c r="O128" i="4" s="1"/>
  <c r="M39" i="4"/>
  <c r="O39" i="4" s="1"/>
  <c r="N15" i="4"/>
  <c r="M15" i="4"/>
  <c r="O15" i="4" s="1"/>
  <c r="N33" i="4"/>
  <c r="M91" i="4"/>
  <c r="O91" i="4" s="1"/>
  <c r="N25" i="4"/>
  <c r="M156" i="4"/>
  <c r="O156" i="4" s="1"/>
  <c r="N116" i="4"/>
  <c r="M131" i="4"/>
  <c r="O131" i="4" s="1"/>
  <c r="N131" i="4"/>
  <c r="N16" i="4"/>
  <c r="N86" i="4"/>
  <c r="X11" i="2" l="1"/>
  <c r="Y11" i="2" s="1"/>
  <c r="W6" i="2"/>
  <c r="W7" i="2" s="1"/>
  <c r="X9" i="2" s="1"/>
  <c r="Y9" i="2" s="1"/>
  <c r="X17" i="2"/>
  <c r="X15" i="2"/>
  <c r="W2" i="2"/>
  <c r="C94" i="2"/>
  <c r="B94" i="2"/>
  <c r="C93" i="2"/>
  <c r="B93" i="2"/>
  <c r="F93" i="2" s="1"/>
  <c r="C92" i="2"/>
  <c r="B92" i="2"/>
  <c r="C91" i="2"/>
  <c r="B91" i="2"/>
  <c r="F91" i="2" s="1"/>
  <c r="C90" i="2"/>
  <c r="B90" i="2"/>
  <c r="C89" i="2"/>
  <c r="B89" i="2"/>
  <c r="F89" i="2" s="1"/>
  <c r="C88" i="2"/>
  <c r="B88" i="2"/>
  <c r="C87" i="2"/>
  <c r="B87" i="2"/>
  <c r="F87" i="2" s="1"/>
  <c r="C86" i="2"/>
  <c r="B86" i="2"/>
  <c r="C85" i="2"/>
  <c r="B85" i="2"/>
  <c r="F85" i="2" s="1"/>
  <c r="C84" i="2"/>
  <c r="B84" i="2"/>
  <c r="C83" i="2"/>
  <c r="B83" i="2"/>
  <c r="F83" i="2" s="1"/>
  <c r="C82" i="2"/>
  <c r="B82" i="2"/>
  <c r="C81" i="2"/>
  <c r="B81" i="2"/>
  <c r="F81" i="2" s="1"/>
  <c r="C80" i="2"/>
  <c r="B80" i="2"/>
  <c r="C79" i="2"/>
  <c r="B79" i="2"/>
  <c r="F79" i="2" s="1"/>
  <c r="C78" i="2"/>
  <c r="B78" i="2"/>
  <c r="C77" i="2"/>
  <c r="B77" i="2"/>
  <c r="F77" i="2" s="1"/>
  <c r="C76" i="2"/>
  <c r="B76" i="2"/>
  <c r="C75" i="2"/>
  <c r="B75" i="2"/>
  <c r="F75" i="2" s="1"/>
  <c r="C74" i="2"/>
  <c r="B74" i="2"/>
  <c r="C73" i="2"/>
  <c r="B73" i="2"/>
  <c r="F73" i="2" s="1"/>
  <c r="C72" i="2"/>
  <c r="B72" i="2"/>
  <c r="C71" i="2"/>
  <c r="B71" i="2"/>
  <c r="F71" i="2" s="1"/>
  <c r="C70" i="2"/>
  <c r="B70" i="2"/>
  <c r="C69" i="2"/>
  <c r="B69" i="2"/>
  <c r="F69" i="2" s="1"/>
  <c r="C68" i="2"/>
  <c r="B68" i="2"/>
  <c r="C67" i="2"/>
  <c r="B67" i="2"/>
  <c r="F67" i="2" s="1"/>
  <c r="C66" i="2"/>
  <c r="B66" i="2"/>
  <c r="C65" i="2"/>
  <c r="B65" i="2"/>
  <c r="F65" i="2" s="1"/>
  <c r="C64" i="2"/>
  <c r="B64" i="2"/>
  <c r="C63" i="2"/>
  <c r="B63" i="2"/>
  <c r="F63" i="2" s="1"/>
  <c r="C62" i="2"/>
  <c r="B62" i="2"/>
  <c r="C61" i="2"/>
  <c r="B61" i="2"/>
  <c r="F61" i="2" s="1"/>
  <c r="C60" i="2"/>
  <c r="B60" i="2"/>
  <c r="C59" i="2"/>
  <c r="B59" i="2"/>
  <c r="F59" i="2" s="1"/>
  <c r="C58" i="2"/>
  <c r="B58" i="2"/>
  <c r="C57" i="2"/>
  <c r="B57" i="2"/>
  <c r="F57" i="2" s="1"/>
  <c r="C56" i="2"/>
  <c r="B56" i="2"/>
  <c r="C55" i="2"/>
  <c r="B55" i="2"/>
  <c r="F55" i="2" s="1"/>
  <c r="C54" i="2"/>
  <c r="B54" i="2"/>
  <c r="C53" i="2"/>
  <c r="B53" i="2"/>
  <c r="F53" i="2" s="1"/>
  <c r="C52" i="2"/>
  <c r="B52" i="2"/>
  <c r="C51" i="2"/>
  <c r="B51" i="2"/>
  <c r="F51" i="2" s="1"/>
  <c r="C50" i="2"/>
  <c r="B50" i="2"/>
  <c r="C49" i="2"/>
  <c r="B49" i="2"/>
  <c r="F49" i="2" s="1"/>
  <c r="C48" i="2"/>
  <c r="B48" i="2"/>
  <c r="C47" i="2"/>
  <c r="B47" i="2"/>
  <c r="F47" i="2" s="1"/>
  <c r="C46" i="2"/>
  <c r="B46" i="2"/>
  <c r="C45" i="2"/>
  <c r="B45" i="2"/>
  <c r="F45" i="2" s="1"/>
  <c r="C44" i="2"/>
  <c r="B44" i="2"/>
  <c r="E43" i="2"/>
  <c r="B43" i="2"/>
  <c r="F43" i="2" s="1"/>
  <c r="B42" i="2"/>
  <c r="F42" i="2" s="1"/>
  <c r="B41" i="2"/>
  <c r="D41" i="2" s="1"/>
  <c r="B40" i="2"/>
  <c r="F40" i="2" s="1"/>
  <c r="B39" i="2"/>
  <c r="B38" i="2"/>
  <c r="D38" i="2" s="1"/>
  <c r="B37" i="2"/>
  <c r="F37" i="2" s="1"/>
  <c r="B36" i="2"/>
  <c r="F36" i="2" s="1"/>
  <c r="B35" i="2"/>
  <c r="F35" i="2" s="1"/>
  <c r="B34" i="2"/>
  <c r="F34" i="2" s="1"/>
  <c r="B33" i="2"/>
  <c r="F33" i="2" s="1"/>
  <c r="B32" i="2"/>
  <c r="F32" i="2" s="1"/>
  <c r="B31" i="2"/>
  <c r="F31" i="2" s="1"/>
  <c r="B30" i="2"/>
  <c r="D30" i="2" s="1"/>
  <c r="B29" i="2"/>
  <c r="F29" i="2" s="1"/>
  <c r="B28" i="2"/>
  <c r="F28" i="2" s="1"/>
  <c r="B27" i="2"/>
  <c r="F27" i="2" s="1"/>
  <c r="B26" i="2"/>
  <c r="F26" i="2" s="1"/>
  <c r="B25" i="2"/>
  <c r="F25" i="2" s="1"/>
  <c r="B24" i="2"/>
  <c r="D24" i="2" s="1"/>
  <c r="B23" i="2"/>
  <c r="D23" i="2" s="1"/>
  <c r="B22" i="2"/>
  <c r="D22" i="2" s="1"/>
  <c r="B21" i="2"/>
  <c r="D21" i="2" s="1"/>
  <c r="B20" i="2"/>
  <c r="F20" i="2" s="1"/>
  <c r="B19" i="2"/>
  <c r="F19" i="2" s="1"/>
  <c r="B18" i="2"/>
  <c r="F18" i="2" s="1"/>
  <c r="B17" i="2"/>
  <c r="D17" i="2" s="1"/>
  <c r="B16" i="2"/>
  <c r="D16" i="2" s="1"/>
  <c r="B15" i="2"/>
  <c r="F15" i="2" s="1"/>
  <c r="B14" i="2"/>
  <c r="D14" i="2" s="1"/>
  <c r="B13" i="2"/>
  <c r="D13" i="2" s="1"/>
  <c r="B12" i="2"/>
  <c r="F12" i="2" s="1"/>
  <c r="B11" i="2"/>
  <c r="D11" i="2" s="1"/>
  <c r="B10" i="2"/>
  <c r="F10" i="2" s="1"/>
  <c r="B9" i="2"/>
  <c r="F9" i="2" s="1"/>
  <c r="B8" i="2"/>
  <c r="B7" i="2"/>
  <c r="D7" i="2" s="1"/>
  <c r="K3" i="2"/>
  <c r="X10" i="2" l="1"/>
  <c r="F21" i="2"/>
  <c r="D65" i="2"/>
  <c r="D33" i="2"/>
  <c r="F22" i="2"/>
  <c r="D42" i="2"/>
  <c r="D37" i="2"/>
  <c r="D77" i="2"/>
  <c r="F13" i="2"/>
  <c r="D25" i="2"/>
  <c r="F41" i="2"/>
  <c r="D29" i="2"/>
  <c r="D45" i="2"/>
  <c r="D71" i="2"/>
  <c r="F17" i="2"/>
  <c r="D57" i="2"/>
  <c r="D63" i="2"/>
  <c r="D69" i="2"/>
  <c r="D89" i="2"/>
  <c r="D27" i="2"/>
  <c r="F38" i="2"/>
  <c r="F11" i="2"/>
  <c r="D35" i="2"/>
  <c r="D49" i="2"/>
  <c r="D55" i="2"/>
  <c r="D61" i="2"/>
  <c r="D81" i="2"/>
  <c r="D87" i="2"/>
  <c r="D93" i="2"/>
  <c r="F16" i="2"/>
  <c r="D20" i="2"/>
  <c r="F24" i="2"/>
  <c r="D28" i="2"/>
  <c r="D32" i="2"/>
  <c r="D19" i="2"/>
  <c r="F30" i="2"/>
  <c r="F7" i="2"/>
  <c r="D36" i="2"/>
  <c r="D47" i="2"/>
  <c r="D53" i="2"/>
  <c r="D73" i="2"/>
  <c r="D79" i="2"/>
  <c r="D85" i="2"/>
  <c r="D43" i="2"/>
  <c r="D10" i="2"/>
  <c r="D31" i="2"/>
  <c r="D18" i="2"/>
  <c r="F23" i="2"/>
  <c r="D26" i="2"/>
  <c r="D34" i="2"/>
  <c r="D40" i="2"/>
  <c r="D51" i="2"/>
  <c r="D59" i="2"/>
  <c r="D67" i="2"/>
  <c r="D75" i="2"/>
  <c r="D83" i="2"/>
  <c r="D91" i="2"/>
  <c r="F39" i="2"/>
  <c r="D39" i="2"/>
  <c r="F44" i="2"/>
  <c r="D44" i="2"/>
  <c r="F52" i="2"/>
  <c r="D52" i="2"/>
  <c r="F60" i="2"/>
  <c r="D60" i="2"/>
  <c r="F68" i="2"/>
  <c r="D68" i="2"/>
  <c r="F76" i="2"/>
  <c r="D76" i="2"/>
  <c r="F84" i="2"/>
  <c r="D84" i="2"/>
  <c r="F92" i="2"/>
  <c r="D92" i="2"/>
  <c r="F8" i="2"/>
  <c r="D8" i="2"/>
  <c r="F50" i="2"/>
  <c r="D50" i="2"/>
  <c r="F58" i="2"/>
  <c r="D58" i="2"/>
  <c r="F66" i="2"/>
  <c r="D66" i="2"/>
  <c r="F74" i="2"/>
  <c r="D74" i="2"/>
  <c r="F82" i="2"/>
  <c r="D82" i="2"/>
  <c r="F90" i="2"/>
  <c r="D90" i="2"/>
  <c r="F14" i="2"/>
  <c r="F48" i="2"/>
  <c r="D48" i="2"/>
  <c r="F56" i="2"/>
  <c r="D56" i="2"/>
  <c r="F64" i="2"/>
  <c r="D64" i="2"/>
  <c r="F72" i="2"/>
  <c r="D72" i="2"/>
  <c r="F80" i="2"/>
  <c r="D80" i="2"/>
  <c r="F88" i="2"/>
  <c r="D88" i="2"/>
  <c r="L3" i="2"/>
  <c r="M3" i="2" s="1"/>
  <c r="D9" i="2"/>
  <c r="D12" i="2"/>
  <c r="D15" i="2"/>
  <c r="E42" i="2"/>
  <c r="C43" i="2"/>
  <c r="F46" i="2"/>
  <c r="D46" i="2"/>
  <c r="F54" i="2"/>
  <c r="D54" i="2"/>
  <c r="F62" i="2"/>
  <c r="D62" i="2"/>
  <c r="F70" i="2"/>
  <c r="D70" i="2"/>
  <c r="F78" i="2"/>
  <c r="D78" i="2"/>
  <c r="F86" i="2"/>
  <c r="D86" i="2"/>
  <c r="F94" i="2"/>
  <c r="D94" i="2"/>
  <c r="Y10" i="2" l="1"/>
  <c r="X12" i="2"/>
  <c r="Y12" i="2" s="1"/>
  <c r="E41" i="2"/>
  <c r="C42" i="2"/>
  <c r="C41" i="2" l="1"/>
  <c r="E40" i="2"/>
  <c r="E39" i="2" l="1"/>
  <c r="C40" i="2"/>
  <c r="E38" i="2" l="1"/>
  <c r="C39" i="2"/>
  <c r="C38" i="2" l="1"/>
  <c r="E37" i="2"/>
  <c r="C37" i="2" l="1"/>
  <c r="E36" i="2"/>
  <c r="C36" i="2" l="1"/>
  <c r="E35" i="2"/>
  <c r="C35" i="2" l="1"/>
  <c r="E34" i="2"/>
  <c r="C34" i="2" l="1"/>
  <c r="E33" i="2"/>
  <c r="C33" i="2" l="1"/>
  <c r="E32" i="2"/>
  <c r="C32" i="2" l="1"/>
  <c r="E31" i="2"/>
  <c r="C31" i="2" l="1"/>
  <c r="E30" i="2"/>
  <c r="C30" i="2" l="1"/>
  <c r="E29" i="2"/>
  <c r="C29" i="2" l="1"/>
  <c r="E28" i="2"/>
  <c r="C28" i="2" l="1"/>
  <c r="E27" i="2"/>
  <c r="C27" i="2" l="1"/>
  <c r="E26" i="2"/>
  <c r="C26" i="2" l="1"/>
  <c r="E25" i="2"/>
  <c r="C25" i="2" l="1"/>
  <c r="E24" i="2"/>
  <c r="C24" i="2" l="1"/>
  <c r="E23" i="2"/>
  <c r="C23" i="2" l="1"/>
  <c r="E22" i="2"/>
  <c r="C22" i="2" l="1"/>
  <c r="E21" i="2"/>
  <c r="C21" i="2" l="1"/>
  <c r="E20" i="2"/>
  <c r="C20" i="2" l="1"/>
  <c r="E19" i="2"/>
  <c r="C19" i="2" l="1"/>
  <c r="E18" i="2"/>
  <c r="C18" i="2" l="1"/>
  <c r="E17" i="2"/>
  <c r="C17" i="2" l="1"/>
  <c r="E16" i="2"/>
  <c r="C16" i="2" l="1"/>
  <c r="E15" i="2"/>
  <c r="E14" i="2" l="1"/>
  <c r="C15" i="2"/>
  <c r="C14" i="2" l="1"/>
  <c r="E13" i="2"/>
  <c r="E12" i="2" l="1"/>
  <c r="C13" i="2"/>
  <c r="C12" i="2" l="1"/>
  <c r="E11" i="2"/>
  <c r="C11" i="2" l="1"/>
  <c r="E10" i="2"/>
  <c r="C10" i="2" l="1"/>
  <c r="E9" i="2"/>
  <c r="E8" i="2" l="1"/>
  <c r="C9" i="2"/>
  <c r="E7" i="2" l="1"/>
  <c r="C7" i="2" s="1"/>
  <c r="C8" i="2"/>
</calcChain>
</file>

<file path=xl/sharedStrings.xml><?xml version="1.0" encoding="utf-8"?>
<sst xmlns="http://schemas.openxmlformats.org/spreadsheetml/2006/main" count="468" uniqueCount="349">
  <si>
    <t>beep</t>
  </si>
  <si>
    <t>duration</t>
  </si>
  <si>
    <t>pitch</t>
  </si>
  <si>
    <t>seconds</t>
  </si>
  <si>
    <t>semitones above middle C</t>
  </si>
  <si>
    <t>semitones below middle C</t>
  </si>
  <si>
    <t>Spectrum</t>
  </si>
  <si>
    <t>Win32</t>
  </si>
  <si>
    <t>milliseconds</t>
  </si>
  <si>
    <t>frequency</t>
  </si>
  <si>
    <t>37-32767</t>
  </si>
  <si>
    <t>t-states</t>
  </si>
  <si>
    <t>Hz</t>
  </si>
  <si>
    <t>3.5MHz</t>
  </si>
  <si>
    <t>Clock</t>
  </si>
  <si>
    <t>Seconds</t>
  </si>
  <si>
    <t>Milliseconds</t>
  </si>
  <si>
    <t>1 t-state</t>
  </si>
  <si>
    <t>Middle C</t>
  </si>
  <si>
    <t>Speaker on/off</t>
  </si>
  <si>
    <t>Per second</t>
  </si>
  <si>
    <t># t-states</t>
  </si>
  <si>
    <t>BC</t>
  </si>
  <si>
    <t>B (frequency)</t>
  </si>
  <si>
    <t>C (duration)</t>
  </si>
  <si>
    <t>Duration (ms)</t>
  </si>
  <si>
    <t>Beep Pitch</t>
  </si>
  <si>
    <t>DI</t>
  </si>
  <si>
    <t>SRL L</t>
  </si>
  <si>
    <t>CPL</t>
  </si>
  <si>
    <t>AND +03</t>
  </si>
  <si>
    <t>LD C,A</t>
  </si>
  <si>
    <t>LB B,+00</t>
  </si>
  <si>
    <t>LD IX,+03D1</t>
  </si>
  <si>
    <t>ADD IX,BC</t>
  </si>
  <si>
    <t>LD A,(BORDCR)</t>
  </si>
  <si>
    <t>AND +38</t>
  </si>
  <si>
    <t>RRCA</t>
  </si>
  <si>
    <t>OR +08</t>
  </si>
  <si>
    <t>NOP</t>
  </si>
  <si>
    <t>INC B</t>
  </si>
  <si>
    <t>INC C</t>
  </si>
  <si>
    <t>DEC C</t>
  </si>
  <si>
    <t>JR NZ, 03D6 (BE-H&amp;L-LP)</t>
  </si>
  <si>
    <t>LD C, +3F</t>
  </si>
  <si>
    <t>DEC B</t>
  </si>
  <si>
    <t>XOR +10</t>
  </si>
  <si>
    <t>OUT (+FE),A</t>
  </si>
  <si>
    <t>LD B,H</t>
  </si>
  <si>
    <t>BIT 4,A</t>
  </si>
  <si>
    <t>JR NZ,03F2 (BE-AGAIN)</t>
  </si>
  <si>
    <t>LD A,D</t>
  </si>
  <si>
    <t>OR E</t>
  </si>
  <si>
    <t>LD A,C</t>
  </si>
  <si>
    <t>LD C,L</t>
  </si>
  <si>
    <t>DEC DE</t>
  </si>
  <si>
    <t>JP (IX)</t>
  </si>
  <si>
    <t>EI</t>
  </si>
  <si>
    <t>RET</t>
  </si>
  <si>
    <t>BE-END</t>
  </si>
  <si>
    <t>BE-AGAIN</t>
  </si>
  <si>
    <t>BEEPER</t>
  </si>
  <si>
    <t>03B5</t>
  </si>
  <si>
    <t>BE-IX+3</t>
  </si>
  <si>
    <t>BE-IX+2</t>
  </si>
  <si>
    <t>BE-IX+1</t>
  </si>
  <si>
    <t>BE-IX+0</t>
  </si>
  <si>
    <t>BE-H&amp;L-LP</t>
  </si>
  <si>
    <t>03D6</t>
  </si>
  <si>
    <t>03D1</t>
  </si>
  <si>
    <t>03D2</t>
  </si>
  <si>
    <t>03D3</t>
  </si>
  <si>
    <t>03D4</t>
  </si>
  <si>
    <t>03F2</t>
  </si>
  <si>
    <t>03F6</t>
  </si>
  <si>
    <t>Disable the interrupt for the duration of the 'beep'.</t>
  </si>
  <si>
    <t>Save L temporarily.</t>
  </si>
  <si>
    <t>Each '1' in the L register is SRL L to count '4' T states, but take</t>
  </si>
  <si>
    <t>INT (L/4) and count '16' T states instead.</t>
  </si>
  <si>
    <t>Go back to the original value</t>
  </si>
  <si>
    <t>in L and find how many were</t>
  </si>
  <si>
    <t>lost by taking INT (L/4).</t>
  </si>
  <si>
    <t>The base address of the timing loop.</t>
  </si>
  <si>
    <t>Alter the length of the timing loop. Use an earlier starting point for each '1' lost by taking INT (L/4).</t>
  </si>
  <si>
    <t>Fetch the present border</t>
  </si>
  <si>
    <t>colour and move it to bits</t>
  </si>
  <si>
    <t>2, 1 &amp; 0 of the A register.</t>
  </si>
  <si>
    <t>Ensure the MIC output is 'off'.</t>
  </si>
  <si>
    <t>Now enter the sound generation loop. 'DE' complete passes are made, i.e. a pass for each cycle of the note.</t>
  </si>
  <si>
    <t>The HL register holds the 'length of the timing loop' with '16' T states being used for each '1' in the L register and '1,024' T states for each '1' in the H register.</t>
  </si>
  <si>
    <t>Add '4' T states for each</t>
  </si>
  <si>
    <t>earlier entry port</t>
  </si>
  <si>
    <t>that is used.</t>
  </si>
  <si>
    <t>The values in the B &amp; C registers</t>
  </si>
  <si>
    <t>will come from H &amp; L registers</t>
  </si>
  <si>
    <t>The 'timing loop'.</t>
  </si>
  <si>
    <t>i.e. 'BC' * '4' T states.</t>
  </si>
  <si>
    <t>(But note that at the half-cycle</t>
  </si>
  <si>
    <t>point - C will be equal to</t>
  </si>
  <si>
    <t>'L+1'.)</t>
  </si>
  <si>
    <t>Flip bit 4.</t>
  </si>
  <si>
    <t>The loudspeaker is now alternately activated and deactivated.</t>
  </si>
  <si>
    <t>Perform the OUT operation; leaving the border unchanged.</t>
  </si>
  <si>
    <t>Reset the B register.</t>
  </si>
  <si>
    <t>Save the A register.</t>
  </si>
  <si>
    <t>Jump if at the half-cycle</t>
  </si>
  <si>
    <t>point.</t>
  </si>
  <si>
    <t>After a full cycle the DE register pair is tested.</t>
  </si>
  <si>
    <t>Jump forward if the last</t>
  </si>
  <si>
    <t>complete pass has been</t>
  </si>
  <si>
    <t>made already.</t>
  </si>
  <si>
    <t>Fetch the saved value.</t>
  </si>
  <si>
    <t>Reset the C register.</t>
  </si>
  <si>
    <t>Decrease the pass counter.</t>
  </si>
  <si>
    <t>Jump back to the required starting location of the loop.</t>
  </si>
  <si>
    <t>The parameters for the second half-cycle are set up.</t>
  </si>
  <si>
    <t>Add '16' T states as this path is shorter.</t>
  </si>
  <si>
    <t>Jump back.</t>
  </si>
  <si>
    <t>Enable interrupt.</t>
  </si>
  <si>
    <t>Finally return.</t>
  </si>
  <si>
    <t>Upon completion of the 'beep' the maskable interrupt has to be enabled.</t>
  </si>
  <si>
    <t>THE 'BEEPER' SUBROUTINE</t>
  </si>
  <si>
    <t>i.e. For the note 'middle C' to be produced for one second DE holds +0105 (INT(261.3 * 1)) and HL holds +066A (derived from 6,689/4 - 30.125).</t>
  </si>
  <si>
    <t>This subroutine is entered with the DE register pair holding the value 'f*t', where a note of given frequency 'f' is to have a duration of 't' seconds,</t>
  </si>
  <si>
    <t xml:space="preserve"> and the HL register pair holding a value equal to the number of T states in the 'timing loop' divided by '4'.</t>
  </si>
  <si>
    <t>DE</t>
  </si>
  <si>
    <t>L</t>
  </si>
  <si>
    <t>HL</t>
  </si>
  <si>
    <t>number of T states in timing loop divided by 4</t>
  </si>
  <si>
    <t>T state</t>
  </si>
  <si>
    <t>ms</t>
  </si>
  <si>
    <t>frequency * time (in seconds)</t>
  </si>
  <si>
    <t>0105</t>
  </si>
  <si>
    <t>Hex</t>
  </si>
  <si>
    <t>Dec</t>
  </si>
  <si>
    <t>LD A,L</t>
  </si>
  <si>
    <t xml:space="preserve">H </t>
  </si>
  <si>
    <t>06</t>
  </si>
  <si>
    <t>Frequency</t>
  </si>
  <si>
    <t>2 * note frequency</t>
  </si>
  <si>
    <t>3.5MHz/(2 * note frequency)</t>
  </si>
  <si>
    <t>3.5MHz/(2 * #t-states)</t>
  </si>
  <si>
    <t>66A</t>
  </si>
  <si>
    <t>#t-states</t>
  </si>
  <si>
    <t>61A</t>
  </si>
  <si>
    <t>1A</t>
  </si>
  <si>
    <t>LD A,10</t>
  </si>
  <si>
    <t>OUT (FE),A</t>
  </si>
  <si>
    <t>PUSH BC</t>
  </si>
  <si>
    <t>DJNZ A3AF</t>
  </si>
  <si>
    <t>POP BC</t>
  </si>
  <si>
    <t>XOR A</t>
  </si>
  <si>
    <t>DJNZ A3B6</t>
  </si>
  <si>
    <t>JR NZ, MakeSound</t>
  </si>
  <si>
    <t>MakeSound</t>
  </si>
  <si>
    <t>A3B6</t>
  </si>
  <si>
    <t>A3AF</t>
  </si>
  <si>
    <t>A3AA</t>
  </si>
  <si>
    <t>A3AC</t>
  </si>
  <si>
    <t>A3AE</t>
  </si>
  <si>
    <t>A3BA</t>
  </si>
  <si>
    <t>A3B1</t>
  </si>
  <si>
    <t>A3B2</t>
  </si>
  <si>
    <t>A3B3</t>
  </si>
  <si>
    <t>A3B4</t>
  </si>
  <si>
    <t>A3B9</t>
  </si>
  <si>
    <t>A3BC</t>
  </si>
  <si>
    <t>A3B8</t>
  </si>
  <si>
    <t>Border</t>
  </si>
  <si>
    <t>Mic</t>
  </si>
  <si>
    <t>Ear</t>
  </si>
  <si>
    <t>1=off</t>
  </si>
  <si>
    <t>0=on</t>
  </si>
  <si>
    <t>0=off</t>
  </si>
  <si>
    <t>1=on</t>
  </si>
  <si>
    <t>turn on speaker</t>
  </si>
  <si>
    <t>store BC</t>
  </si>
  <si>
    <t>restore BC</t>
  </si>
  <si>
    <t>turn off speaker</t>
  </si>
  <si>
    <t>return</t>
  </si>
  <si>
    <t>Port FE</t>
  </si>
  <si>
    <t>A3C0</t>
  </si>
  <si>
    <t>Total # t-states</t>
  </si>
  <si>
    <t>#t-states per loop</t>
  </si>
  <si>
    <t>A3FB</t>
  </si>
  <si>
    <t>A418</t>
  </si>
  <si>
    <t>A46B</t>
  </si>
  <si>
    <t>A49D</t>
  </si>
  <si>
    <t>Frequency (Hz)</t>
  </si>
  <si>
    <t># t-states per loop</t>
  </si>
  <si>
    <t>clock</t>
  </si>
  <si>
    <t>Nasty dies</t>
  </si>
  <si>
    <t>Entering room</t>
  </si>
  <si>
    <t>Nasty hits player</t>
  </si>
  <si>
    <t>Pick up object</t>
  </si>
  <si>
    <t>Pick up health item</t>
  </si>
  <si>
    <t>5D10</t>
  </si>
  <si>
    <t>4C0F</t>
  </si>
  <si>
    <t>4D0E</t>
  </si>
  <si>
    <t>5F10</t>
  </si>
  <si>
    <t>4E0D</t>
  </si>
  <si>
    <t>4F0C</t>
  </si>
  <si>
    <t>480B</t>
  </si>
  <si>
    <t>490A</t>
  </si>
  <si>
    <t>Player walking 1</t>
  </si>
  <si>
    <t>Player walking 2</t>
  </si>
  <si>
    <t>Drop Object</t>
  </si>
  <si>
    <t>F709</t>
  </si>
  <si>
    <t>FF08</t>
  </si>
  <si>
    <t>8F06</t>
  </si>
  <si>
    <t>9F04</t>
  </si>
  <si>
    <t>A703</t>
  </si>
  <si>
    <t>AF02</t>
  </si>
  <si>
    <t>B701</t>
  </si>
  <si>
    <t>Beep</t>
  </si>
  <si>
    <t>A420</t>
  </si>
  <si>
    <t>A431</t>
  </si>
  <si>
    <t>A43E</t>
  </si>
  <si>
    <t>0601</t>
  </si>
  <si>
    <t>Falling Screen</t>
  </si>
  <si>
    <t>0501</t>
  </si>
  <si>
    <t>0401</t>
  </si>
  <si>
    <t>0301</t>
  </si>
  <si>
    <t>0201</t>
  </si>
  <si>
    <t>0101</t>
  </si>
  <si>
    <t>A456</t>
  </si>
  <si>
    <t>A=0x10</t>
  </si>
  <si>
    <t>A=0x00</t>
  </si>
  <si>
    <t>A3C5</t>
  </si>
  <si>
    <t>A3D6</t>
  </si>
  <si>
    <t>A3DE</t>
  </si>
  <si>
    <t>A3E3</t>
  </si>
  <si>
    <t>Player initialised</t>
  </si>
  <si>
    <t>Player terminated</t>
  </si>
  <si>
    <t>7F10</t>
  </si>
  <si>
    <t>7D10</t>
  </si>
  <si>
    <t>7B10</t>
  </si>
  <si>
    <t>6F10</t>
  </si>
  <si>
    <t>6D10</t>
  </si>
  <si>
    <t>6B10</t>
  </si>
  <si>
    <t>A46E</t>
  </si>
  <si>
    <t>A471</t>
  </si>
  <si>
    <t>A474</t>
  </si>
  <si>
    <t>A475</t>
  </si>
  <si>
    <t>A476</t>
  </si>
  <si>
    <t>A477</t>
  </si>
  <si>
    <t>A479</t>
  </si>
  <si>
    <t>A47A</t>
  </si>
  <si>
    <t>A47C</t>
  </si>
  <si>
    <t>A47E</t>
  </si>
  <si>
    <t>A480</t>
  </si>
  <si>
    <t>A481</t>
  </si>
  <si>
    <t>A482</t>
  </si>
  <si>
    <t>A484</t>
  </si>
  <si>
    <t>DoorSound</t>
  </si>
  <si>
    <t>JR NZ,DoorSound</t>
  </si>
  <si>
    <t>LD BC,0830</t>
  </si>
  <si>
    <t>LD HL,0000</t>
  </si>
  <si>
    <t>LD E,(HL)</t>
  </si>
  <si>
    <t>INC HL</t>
  </si>
  <si>
    <t>RRC E</t>
  </si>
  <si>
    <t>LD A,E</t>
  </si>
  <si>
    <t>DJNZ A477</t>
  </si>
  <si>
    <t>BC=0830H</t>
  </si>
  <si>
    <t>HL=0000H</t>
  </si>
  <si>
    <t>HL++</t>
  </si>
  <si>
    <t>A=E</t>
  </si>
  <si>
    <t>3F01</t>
  </si>
  <si>
    <t>3D01</t>
  </si>
  <si>
    <t>3B01</t>
  </si>
  <si>
    <t>2F01</t>
  </si>
  <si>
    <t>2D01</t>
  </si>
  <si>
    <t>2B01</t>
  </si>
  <si>
    <t>4A09</t>
  </si>
  <si>
    <t>4B08</t>
  </si>
  <si>
    <t>Start beeps</t>
  </si>
  <si>
    <t>AND 10</t>
  </si>
  <si>
    <t>Rotate E with Carry</t>
  </si>
  <si>
    <t>Open/Close Door</t>
  </si>
  <si>
    <t>0830</t>
  </si>
  <si>
    <t>A=10H or 00H</t>
  </si>
  <si>
    <t>Piano</t>
  </si>
  <si>
    <t>Calculaion ZxSpectrum to frequency</t>
  </si>
  <si>
    <t>Pitch</t>
  </si>
  <si>
    <t>Zx Spectrum pitch</t>
  </si>
  <si>
    <t>Wavelength</t>
  </si>
  <si>
    <t>Frames</t>
  </si>
  <si>
    <t>Sound</t>
  </si>
  <si>
    <t>Description</t>
  </si>
  <si>
    <t>Code</t>
  </si>
  <si>
    <t>Wizard fire weapon</t>
  </si>
  <si>
    <t>Knight fire weapon</t>
  </si>
  <si>
    <t>Serf fire weapon</t>
  </si>
  <si>
    <t>EF01</t>
  </si>
  <si>
    <t>F101</t>
  </si>
  <si>
    <t>F301</t>
  </si>
  <si>
    <t>F501</t>
  </si>
  <si>
    <t>F701</t>
  </si>
  <si>
    <t>F901</t>
  </si>
  <si>
    <t>FB01</t>
  </si>
  <si>
    <t>FD01</t>
  </si>
  <si>
    <t>1D01</t>
  </si>
  <si>
    <t>EC01</t>
  </si>
  <si>
    <t>FC01</t>
  </si>
  <si>
    <t>CC01</t>
  </si>
  <si>
    <t>DC01</t>
  </si>
  <si>
    <t>AC01</t>
  </si>
  <si>
    <t>BC01</t>
  </si>
  <si>
    <t>8C01</t>
  </si>
  <si>
    <t>9C01</t>
  </si>
  <si>
    <t>6C01</t>
  </si>
  <si>
    <t>7C01</t>
  </si>
  <si>
    <t>4C01</t>
  </si>
  <si>
    <t>5C01</t>
  </si>
  <si>
    <t>2C01</t>
  </si>
  <si>
    <t>3C01</t>
  </si>
  <si>
    <t>0C01</t>
  </si>
  <si>
    <t>B=Frequency</t>
  </si>
  <si>
    <t>C=Duration</t>
  </si>
  <si>
    <t>C!=0x00 loop</t>
  </si>
  <si>
    <t>C--</t>
  </si>
  <si>
    <t>B-- until 0</t>
  </si>
  <si>
    <t>Address</t>
  </si>
  <si>
    <t>Routine</t>
  </si>
  <si>
    <t>turn on/off speaker</t>
  </si>
  <si>
    <t>E=contents of HL</t>
  </si>
  <si>
    <t># times</t>
  </si>
  <si>
    <t>LD C,01</t>
  </si>
  <si>
    <t>C=0x01</t>
  </si>
  <si>
    <t>DA01</t>
  </si>
  <si>
    <t>Open/CloseDoor</t>
  </si>
  <si>
    <t>C (num loops)</t>
  </si>
  <si>
    <t>#t-states beep</t>
  </si>
  <si>
    <t>overhead (?)</t>
  </si>
  <si>
    <t>total t-states</t>
  </si>
  <si>
    <t>L/4</t>
  </si>
  <si>
    <t>JR Z,03F6 (BE-END)</t>
  </si>
  <si>
    <t>Implemented</t>
  </si>
  <si>
    <t>every 4th step</t>
  </si>
  <si>
    <t>1F01</t>
  </si>
  <si>
    <t>1B01</t>
  </si>
  <si>
    <t>0F01</t>
  </si>
  <si>
    <t>0D01</t>
  </si>
  <si>
    <t>0B01</t>
  </si>
  <si>
    <t>Weapon end</t>
  </si>
  <si>
    <t>?</t>
  </si>
  <si>
    <t>Tested</t>
  </si>
  <si>
    <t>Yes</t>
  </si>
  <si>
    <t>Okay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</si>
</sst>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0" fillId="0" borderId="0" xfId="0" quotePrefix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" fontId="1" fillId="0" borderId="0" xfId="0" applyNumberFormat="1" applyFont="1"/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quotePrefix="1" applyFon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5"/>
    </xf>
    <xf numFmtId="0" fontId="0" fillId="0" borderId="0" xfId="0" applyFill="1"/>
    <xf numFmtId="2" fontId="0" fillId="0" borderId="0" xfId="0" applyNumberFormat="1" applyFont="1" applyAlignment="1">
      <alignment horizontal="right"/>
    </xf>
    <xf numFmtId="1" fontId="0" fillId="0" borderId="0" xfId="0" applyNumberFormat="1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Font="1" applyAlignment="1"/>
    <xf numFmtId="0" fontId="0" fillId="0" borderId="0" xfId="0" applyFont="1" applyFill="1"/>
    <xf numFmtId="0" fontId="1" fillId="0" borderId="1" xfId="0" applyFont="1" applyBorder="1" applyAlignment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2" fillId="0" borderId="0" xfId="0" applyFont="1"/>
    <xf numFmtId="0" fontId="0" fillId="8" borderId="0" xfId="0" applyFill="1"/>
    <xf numFmtId="0" fontId="0" fillId="0" borderId="0" xfId="0" applyBorder="1"/>
    <xf numFmtId="0" fontId="0" fillId="9" borderId="0" xfId="0" applyFill="1"/>
    <xf numFmtId="0" fontId="3" fillId="0" borderId="0" xfId="0" applyFont="1"/>
    <xf numFmtId="0" fontId="3" fillId="0" borderId="0" xfId="0" applyFont="1" applyFill="1"/>
    <xf numFmtId="0" fontId="1" fillId="0" borderId="1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3" xfId="0" applyBorder="1"/>
    <xf numFmtId="0" fontId="0" fillId="10" borderId="0" xfId="0" applyFill="1"/>
    <xf numFmtId="0" fontId="0" fillId="0" borderId="0" xfId="0" applyFont="1" applyFill="1" applyBorder="1"/>
    <xf numFmtId="0" fontId="0" fillId="11" borderId="0" xfId="0" applyFill="1"/>
    <xf numFmtId="0" fontId="0" fillId="0" borderId="0" xfId="0" applyFont="1" applyBorder="1"/>
    <xf numFmtId="0" fontId="2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/>
    <xf numFmtId="0" fontId="0" fillId="0" borderId="0" xfId="0" applyFont="1" applyBorder="1" applyAlignment="1">
      <alignment horizontal="right"/>
    </xf>
    <xf numFmtId="0" fontId="0" fillId="0" borderId="0" xfId="0" quotePrefix="1" applyFont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0" xfId="0" applyAlignment="1">
      <alignment horizontal="center"/>
    </xf>
    <xf numFmtId="3" fontId="1" fillId="0" borderId="0" xfId="0" applyNumberFormat="1" applyFont="1"/>
    <xf numFmtId="0" fontId="1" fillId="7" borderId="0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85"/>
  <sheetViews>
    <sheetView tabSelected="1" topLeftCell="A137" zoomScaleNormal="100" workbookViewId="0">
      <selection activeCell="S138" sqref="S138"/>
    </sheetView>
  </sheetViews>
  <sheetFormatPr defaultRowHeight="15" x14ac:dyDescent="0.25"/>
  <cols>
    <col min="1" max="1" width="16" bestFit="1" customWidth="1"/>
    <col min="2" max="2" width="8.140625" bestFit="1" customWidth="1"/>
    <col min="3" max="3" width="17.42578125" bestFit="1" customWidth="1"/>
    <col min="4" max="4" width="12" bestFit="1" customWidth="1"/>
    <col min="5" max="5" width="18.5703125" bestFit="1" customWidth="1"/>
    <col min="7" max="7" width="8.140625" bestFit="1" customWidth="1"/>
    <col min="8" max="8" width="18.5703125" bestFit="1" customWidth="1"/>
    <col min="9" max="9" width="10.42578125" bestFit="1" customWidth="1"/>
    <col min="10" max="10" width="13.140625" bestFit="1" customWidth="1"/>
    <col min="11" max="11" width="13.42578125" bestFit="1" customWidth="1"/>
    <col min="12" max="12" width="17.28515625" bestFit="1" customWidth="1"/>
    <col min="13" max="13" width="14.140625" bestFit="1" customWidth="1"/>
    <col min="14" max="14" width="14.42578125" bestFit="1" customWidth="1"/>
    <col min="15" max="15" width="13.28515625" bestFit="1" customWidth="1"/>
    <col min="16" max="16" width="12.140625" bestFit="1" customWidth="1"/>
    <col min="17" max="17" width="14.140625" bestFit="1" customWidth="1"/>
    <col min="18" max="18" width="13.28515625" bestFit="1" customWidth="1"/>
  </cols>
  <sheetData>
    <row r="1" spans="1:19" x14ac:dyDescent="0.25">
      <c r="C1" s="1" t="s">
        <v>190</v>
      </c>
      <c r="D1" s="5">
        <v>3500000</v>
      </c>
    </row>
    <row r="2" spans="1:19" x14ac:dyDescent="0.25">
      <c r="C2" s="1" t="s">
        <v>17</v>
      </c>
      <c r="D2">
        <f>1/D1*1000</f>
        <v>2.8571428571428568E-4</v>
      </c>
    </row>
    <row r="3" spans="1:19" x14ac:dyDescent="0.25">
      <c r="G3" s="54" t="s">
        <v>154</v>
      </c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</row>
    <row r="4" spans="1:19" x14ac:dyDescent="0.25">
      <c r="A4" s="31" t="s">
        <v>323</v>
      </c>
      <c r="B4" s="31" t="s">
        <v>322</v>
      </c>
      <c r="C4" s="31" t="s">
        <v>289</v>
      </c>
      <c r="D4" s="31" t="s">
        <v>143</v>
      </c>
      <c r="E4" s="31" t="s">
        <v>288</v>
      </c>
      <c r="G4" s="29" t="s">
        <v>322</v>
      </c>
      <c r="H4" s="31" t="s">
        <v>287</v>
      </c>
      <c r="I4" s="39" t="s">
        <v>22</v>
      </c>
      <c r="J4" s="31" t="s">
        <v>23</v>
      </c>
      <c r="K4" s="31" t="s">
        <v>331</v>
      </c>
      <c r="L4" s="31" t="s">
        <v>189</v>
      </c>
      <c r="M4" s="31" t="s">
        <v>182</v>
      </c>
      <c r="N4" s="31" t="s">
        <v>188</v>
      </c>
      <c r="O4" s="31" t="s">
        <v>25</v>
      </c>
      <c r="P4" s="31" t="s">
        <v>286</v>
      </c>
      <c r="Q4" s="31" t="s">
        <v>326</v>
      </c>
      <c r="R4" s="31" t="s">
        <v>337</v>
      </c>
      <c r="S4" s="31" t="s">
        <v>346</v>
      </c>
    </row>
    <row r="5" spans="1:19" x14ac:dyDescent="0.25">
      <c r="A5" s="42" t="s">
        <v>214</v>
      </c>
      <c r="B5" s="42"/>
      <c r="C5" s="43" t="s">
        <v>327</v>
      </c>
      <c r="E5" t="s">
        <v>328</v>
      </c>
      <c r="G5" t="s">
        <v>181</v>
      </c>
      <c r="H5" s="33" t="s">
        <v>194</v>
      </c>
      <c r="I5" s="6">
        <v>4040</v>
      </c>
      <c r="J5" s="6" t="str">
        <f>DEC2HEX(_xlfn.BITRSHIFT(HEX2DEC(I5),8))</f>
        <v>40</v>
      </c>
      <c r="K5" s="40" t="str">
        <f>DEC2HEX(_xlfn.BITAND(HEX2DEC(I5),255))</f>
        <v>40</v>
      </c>
      <c r="L5" s="6">
        <f>$D$19+2*((HEX2DEC(J5)-1)*13+8)</f>
        <v>1740</v>
      </c>
      <c r="M5" s="6">
        <f>L5*HEX2DEC(K5)</f>
        <v>111360</v>
      </c>
      <c r="N5" s="24">
        <f>$D$1/L5</f>
        <v>2011.4942528735633</v>
      </c>
      <c r="O5" s="25">
        <f>$D$2*M5</f>
        <v>31.817142857142855</v>
      </c>
      <c r="P5" s="23">
        <v>1</v>
      </c>
      <c r="Q5" s="23">
        <v>1</v>
      </c>
      <c r="R5" s="65" t="s">
        <v>347</v>
      </c>
      <c r="S5" s="52"/>
    </row>
    <row r="6" spans="1:19" x14ac:dyDescent="0.25">
      <c r="A6" s="14" t="s">
        <v>154</v>
      </c>
      <c r="B6" s="14" t="s">
        <v>157</v>
      </c>
      <c r="C6" t="s">
        <v>146</v>
      </c>
      <c r="D6">
        <v>7</v>
      </c>
      <c r="E6" t="s">
        <v>226</v>
      </c>
      <c r="G6" t="s">
        <v>228</v>
      </c>
      <c r="H6" s="33" t="s">
        <v>206</v>
      </c>
      <c r="I6" s="6">
        <v>2080</v>
      </c>
      <c r="J6" s="6" t="str">
        <f>DEC2HEX(_xlfn.BITRSHIFT(HEX2DEC(I6),8))</f>
        <v>20</v>
      </c>
      <c r="K6" s="40" t="str">
        <f>DEC2HEX(_xlfn.BITAND(HEX2DEC(I6),255))</f>
        <v>80</v>
      </c>
      <c r="L6" s="6">
        <f>$D$19+2*((HEX2DEC(J6)-1)*13+8)</f>
        <v>908</v>
      </c>
      <c r="M6" s="6">
        <f t="shared" ref="M6:M9" si="0">L6*HEX2DEC(K6)</f>
        <v>116224</v>
      </c>
      <c r="N6" s="24">
        <f t="shared" ref="N6:N9" si="1">$D$1/L6</f>
        <v>3854.6255506607931</v>
      </c>
      <c r="O6" s="25">
        <f t="shared" ref="O6:O9" si="2">$D$2*M6</f>
        <v>33.206857142857139</v>
      </c>
      <c r="P6" s="23">
        <v>1</v>
      </c>
      <c r="Q6" s="23">
        <v>1</v>
      </c>
      <c r="R6" s="65" t="s">
        <v>347</v>
      </c>
      <c r="S6" s="52"/>
    </row>
    <row r="7" spans="1:19" x14ac:dyDescent="0.25">
      <c r="A7" s="1" t="s">
        <v>317</v>
      </c>
      <c r="B7" t="s">
        <v>158</v>
      </c>
      <c r="C7" t="s">
        <v>147</v>
      </c>
      <c r="D7">
        <v>11</v>
      </c>
      <c r="E7" t="s">
        <v>175</v>
      </c>
      <c r="G7" t="s">
        <v>229</v>
      </c>
      <c r="H7" s="33" t="s">
        <v>204</v>
      </c>
      <c r="I7" s="6">
        <v>4004</v>
      </c>
      <c r="J7" s="6" t="str">
        <f>DEC2HEX(_xlfn.BITRSHIFT(HEX2DEC(I7),8))</f>
        <v>40</v>
      </c>
      <c r="K7" s="40" t="str">
        <f>DEC2HEX(_xlfn.BITAND(HEX2DEC(I7),255))</f>
        <v>4</v>
      </c>
      <c r="L7" s="6">
        <f>$D$19+2*((HEX2DEC(J7)-1)*13+8)</f>
        <v>1740</v>
      </c>
      <c r="M7" s="6">
        <f t="shared" si="0"/>
        <v>6960</v>
      </c>
      <c r="N7" s="24">
        <f t="shared" si="1"/>
        <v>2011.4942528735633</v>
      </c>
      <c r="O7" s="25">
        <f t="shared" si="2"/>
        <v>1.9885714285714284</v>
      </c>
      <c r="P7" s="28"/>
      <c r="Q7" s="28" t="s">
        <v>338</v>
      </c>
      <c r="R7" s="65" t="s">
        <v>347</v>
      </c>
      <c r="S7" s="52" t="s">
        <v>348</v>
      </c>
    </row>
    <row r="8" spans="1:19" x14ac:dyDescent="0.25">
      <c r="A8" s="1" t="s">
        <v>318</v>
      </c>
      <c r="B8" t="s">
        <v>159</v>
      </c>
      <c r="C8" t="s">
        <v>148</v>
      </c>
      <c r="D8">
        <v>11</v>
      </c>
      <c r="E8" t="s">
        <v>176</v>
      </c>
      <c r="G8" t="s">
        <v>230</v>
      </c>
      <c r="H8" s="33" t="s">
        <v>205</v>
      </c>
      <c r="I8" s="6">
        <v>6004</v>
      </c>
      <c r="J8" s="6" t="str">
        <f>DEC2HEX(_xlfn.BITRSHIFT(HEX2DEC(I8),8))</f>
        <v>60</v>
      </c>
      <c r="K8" s="40" t="str">
        <f>DEC2HEX(_xlfn.BITAND(HEX2DEC(I8),255))</f>
        <v>4</v>
      </c>
      <c r="L8" s="6">
        <f>$D$19+2*((HEX2DEC(J8)-1)*13+8)</f>
        <v>2572</v>
      </c>
      <c r="M8" s="6">
        <f t="shared" si="0"/>
        <v>10288</v>
      </c>
      <c r="N8" s="24">
        <f t="shared" si="1"/>
        <v>1360.8087091757386</v>
      </c>
      <c r="O8" s="25">
        <f t="shared" si="2"/>
        <v>2.9394285714285711</v>
      </c>
      <c r="P8" s="28"/>
      <c r="Q8" s="28" t="s">
        <v>338</v>
      </c>
      <c r="R8" s="65" t="s">
        <v>347</v>
      </c>
      <c r="S8" s="52" t="s">
        <v>348</v>
      </c>
    </row>
    <row r="9" spans="1:19" x14ac:dyDescent="0.25">
      <c r="B9" s="10" t="s">
        <v>156</v>
      </c>
      <c r="C9" s="10" t="s">
        <v>149</v>
      </c>
      <c r="D9" s="36"/>
      <c r="E9" s="23" t="s">
        <v>321</v>
      </c>
      <c r="G9" t="s">
        <v>231</v>
      </c>
      <c r="H9" s="33" t="s">
        <v>275</v>
      </c>
      <c r="I9" s="6">
        <v>8060</v>
      </c>
      <c r="J9" s="6" t="str">
        <f>DEC2HEX(_xlfn.BITRSHIFT(HEX2DEC(I9),8))</f>
        <v>80</v>
      </c>
      <c r="K9" s="40" t="str">
        <f>DEC2HEX(_xlfn.BITAND(HEX2DEC(I9),255))</f>
        <v>60</v>
      </c>
      <c r="L9" s="6">
        <f>$D$19+2*((HEX2DEC(J9)-1)*13+8)</f>
        <v>3404</v>
      </c>
      <c r="M9" s="6">
        <f t="shared" si="0"/>
        <v>326784</v>
      </c>
      <c r="N9" s="24">
        <f t="shared" si="1"/>
        <v>1028.2021151586368</v>
      </c>
      <c r="O9" s="25">
        <f t="shared" si="2"/>
        <v>93.366857142857128</v>
      </c>
      <c r="P9" s="23">
        <v>1</v>
      </c>
      <c r="Q9" s="28">
        <v>6</v>
      </c>
      <c r="R9" s="65" t="s">
        <v>347</v>
      </c>
      <c r="S9" s="52" t="s">
        <v>348</v>
      </c>
    </row>
    <row r="10" spans="1:19" x14ac:dyDescent="0.25">
      <c r="B10" t="s">
        <v>161</v>
      </c>
      <c r="C10" t="s">
        <v>150</v>
      </c>
      <c r="D10">
        <v>10</v>
      </c>
      <c r="E10" t="s">
        <v>177</v>
      </c>
      <c r="H10" s="8"/>
      <c r="R10" s="52"/>
      <c r="S10" s="52"/>
    </row>
    <row r="11" spans="1:19" x14ac:dyDescent="0.25">
      <c r="B11" t="s">
        <v>162</v>
      </c>
      <c r="C11" t="s">
        <v>148</v>
      </c>
      <c r="D11">
        <v>11</v>
      </c>
      <c r="E11" t="s">
        <v>176</v>
      </c>
      <c r="G11" t="s">
        <v>184</v>
      </c>
      <c r="H11" s="60" t="s">
        <v>193</v>
      </c>
      <c r="I11" s="6" t="s">
        <v>197</v>
      </c>
      <c r="J11" s="6" t="str">
        <f>DEC2HEX(_xlfn.BITRSHIFT(HEX2DEC(I11),8))</f>
        <v>4C</v>
      </c>
      <c r="K11" s="40" t="str">
        <f>DEC2HEX(_xlfn.BITAND(HEX2DEC(I11),255))</f>
        <v>F</v>
      </c>
      <c r="L11" s="6">
        <f t="shared" ref="L11:L25" si="3">$D$19+2*((HEX2DEC(J11)-1)*13+8)</f>
        <v>2052</v>
      </c>
      <c r="M11" s="6">
        <f>L11*HEX2DEC(K11)</f>
        <v>30780</v>
      </c>
      <c r="N11" s="24">
        <f>$D$1/L11</f>
        <v>1705.6530214424952</v>
      </c>
      <c r="O11" s="25">
        <f>$D$2*M11</f>
        <v>8.7942857142857136</v>
      </c>
      <c r="P11" s="23">
        <v>1</v>
      </c>
      <c r="Q11" s="23">
        <v>1</v>
      </c>
      <c r="R11" s="65" t="s">
        <v>347</v>
      </c>
      <c r="S11" s="52"/>
    </row>
    <row r="12" spans="1:19" x14ac:dyDescent="0.25">
      <c r="B12" t="s">
        <v>163</v>
      </c>
      <c r="C12" t="s">
        <v>151</v>
      </c>
      <c r="D12">
        <v>4</v>
      </c>
      <c r="E12" t="s">
        <v>227</v>
      </c>
      <c r="H12" s="8"/>
      <c r="I12" s="6" t="s">
        <v>198</v>
      </c>
      <c r="J12" s="6" t="str">
        <f t="shared" ref="J12:J25" si="4">DEC2HEX(_xlfn.BITRSHIFT(HEX2DEC(I12),8))</f>
        <v>4D</v>
      </c>
      <c r="K12" s="40" t="str">
        <f t="shared" ref="K12:K25" si="5">DEC2HEX(_xlfn.BITAND(HEX2DEC(I12),255))</f>
        <v>E</v>
      </c>
      <c r="L12" s="6">
        <f t="shared" si="3"/>
        <v>2078</v>
      </c>
      <c r="M12" s="6">
        <f t="shared" ref="M12:M25" si="6">L12*HEX2DEC(K12)</f>
        <v>29092</v>
      </c>
      <c r="N12" s="24">
        <f t="shared" ref="N12:N25" si="7">$D$1/L12</f>
        <v>1684.3118383060635</v>
      </c>
      <c r="O12" s="25">
        <f t="shared" ref="O12:O25" si="8">$D$2*M12</f>
        <v>8.3119999999999994</v>
      </c>
      <c r="P12" s="23">
        <v>1</v>
      </c>
      <c r="Q12" s="23">
        <v>1</v>
      </c>
      <c r="R12" s="64"/>
      <c r="S12" s="52"/>
    </row>
    <row r="13" spans="1:19" x14ac:dyDescent="0.25">
      <c r="B13" t="s">
        <v>164</v>
      </c>
      <c r="C13" t="s">
        <v>147</v>
      </c>
      <c r="D13">
        <v>11</v>
      </c>
      <c r="E13" t="s">
        <v>178</v>
      </c>
      <c r="H13" s="8"/>
      <c r="I13" s="6" t="s">
        <v>200</v>
      </c>
      <c r="J13" s="6" t="str">
        <f t="shared" si="4"/>
        <v>4E</v>
      </c>
      <c r="K13" s="40" t="str">
        <f t="shared" si="5"/>
        <v>D</v>
      </c>
      <c r="L13" s="6">
        <f t="shared" si="3"/>
        <v>2104</v>
      </c>
      <c r="M13" s="6">
        <f t="shared" si="6"/>
        <v>27352</v>
      </c>
      <c r="N13" s="24">
        <f t="shared" si="7"/>
        <v>1663.4980988593156</v>
      </c>
      <c r="O13" s="25">
        <f t="shared" si="8"/>
        <v>7.8148571428571421</v>
      </c>
      <c r="P13" s="23">
        <v>1</v>
      </c>
      <c r="Q13" s="23">
        <v>1</v>
      </c>
      <c r="R13" s="64"/>
      <c r="S13" s="52"/>
    </row>
    <row r="14" spans="1:19" x14ac:dyDescent="0.25">
      <c r="B14" s="10" t="s">
        <v>155</v>
      </c>
      <c r="C14" s="10" t="s">
        <v>152</v>
      </c>
      <c r="D14" s="36"/>
      <c r="E14" s="23" t="s">
        <v>321</v>
      </c>
      <c r="H14" s="8"/>
      <c r="I14" s="6" t="s">
        <v>201</v>
      </c>
      <c r="J14" s="6" t="str">
        <f t="shared" si="4"/>
        <v>4F</v>
      </c>
      <c r="K14" s="40" t="str">
        <f t="shared" si="5"/>
        <v>C</v>
      </c>
      <c r="L14" s="6">
        <f t="shared" si="3"/>
        <v>2130</v>
      </c>
      <c r="M14" s="6">
        <f t="shared" si="6"/>
        <v>25560</v>
      </c>
      <c r="N14" s="24">
        <f t="shared" si="7"/>
        <v>1643.1924882629107</v>
      </c>
      <c r="O14" s="25">
        <f t="shared" si="8"/>
        <v>7.3028571428571416</v>
      </c>
      <c r="P14" s="23">
        <v>1</v>
      </c>
      <c r="Q14" s="23">
        <v>1</v>
      </c>
      <c r="R14" s="64"/>
      <c r="S14" s="52"/>
    </row>
    <row r="15" spans="1:19" x14ac:dyDescent="0.25">
      <c r="B15" t="s">
        <v>167</v>
      </c>
      <c r="C15" t="s">
        <v>150</v>
      </c>
      <c r="D15">
        <v>10</v>
      </c>
      <c r="E15" t="s">
        <v>177</v>
      </c>
      <c r="H15" s="8"/>
      <c r="I15" s="6" t="s">
        <v>202</v>
      </c>
      <c r="J15" s="6" t="str">
        <f t="shared" si="4"/>
        <v>48</v>
      </c>
      <c r="K15" s="40" t="str">
        <f t="shared" si="5"/>
        <v>B</v>
      </c>
      <c r="L15" s="6">
        <f t="shared" si="3"/>
        <v>1948</v>
      </c>
      <c r="M15" s="6">
        <f t="shared" si="6"/>
        <v>21428</v>
      </c>
      <c r="N15" s="24">
        <f t="shared" si="7"/>
        <v>1796.7145790554414</v>
      </c>
      <c r="O15" s="25">
        <f t="shared" si="8"/>
        <v>6.1222857142857139</v>
      </c>
      <c r="P15" s="23">
        <v>1</v>
      </c>
      <c r="Q15" s="23">
        <v>1</v>
      </c>
      <c r="R15" s="64"/>
      <c r="S15" s="52"/>
    </row>
    <row r="16" spans="1:19" x14ac:dyDescent="0.25">
      <c r="B16" t="s">
        <v>165</v>
      </c>
      <c r="C16" t="s">
        <v>42</v>
      </c>
      <c r="D16">
        <v>4</v>
      </c>
      <c r="E16" t="s">
        <v>320</v>
      </c>
      <c r="H16" s="8"/>
      <c r="I16" s="24" t="s">
        <v>203</v>
      </c>
      <c r="J16" s="6" t="str">
        <f t="shared" si="4"/>
        <v>49</v>
      </c>
      <c r="K16" s="40" t="str">
        <f t="shared" si="5"/>
        <v>A</v>
      </c>
      <c r="L16" s="6">
        <f t="shared" si="3"/>
        <v>1974</v>
      </c>
      <c r="M16" s="6">
        <f t="shared" si="6"/>
        <v>19740</v>
      </c>
      <c r="N16" s="24">
        <f t="shared" si="7"/>
        <v>1773.049645390071</v>
      </c>
      <c r="O16" s="25">
        <f t="shared" si="8"/>
        <v>5.64</v>
      </c>
      <c r="P16" s="23">
        <v>1</v>
      </c>
      <c r="Q16" s="23">
        <v>1</v>
      </c>
      <c r="R16" s="64"/>
      <c r="S16" s="52"/>
    </row>
    <row r="17" spans="1:19" x14ac:dyDescent="0.25">
      <c r="B17" t="s">
        <v>160</v>
      </c>
      <c r="C17" s="14" t="s">
        <v>153</v>
      </c>
      <c r="D17" s="36">
        <v>7</v>
      </c>
      <c r="E17" t="s">
        <v>319</v>
      </c>
      <c r="H17" s="8"/>
      <c r="I17" s="25" t="s">
        <v>273</v>
      </c>
      <c r="J17" s="6" t="str">
        <f t="shared" si="4"/>
        <v>4A</v>
      </c>
      <c r="K17" s="40" t="str">
        <f t="shared" si="5"/>
        <v>9</v>
      </c>
      <c r="L17" s="6">
        <f t="shared" si="3"/>
        <v>2000</v>
      </c>
      <c r="M17" s="6">
        <f t="shared" si="6"/>
        <v>18000</v>
      </c>
      <c r="N17" s="24">
        <f t="shared" si="7"/>
        <v>1750</v>
      </c>
      <c r="O17" s="25">
        <f t="shared" si="8"/>
        <v>5.1428571428571423</v>
      </c>
      <c r="P17" s="23">
        <v>1</v>
      </c>
      <c r="Q17" s="23">
        <v>1</v>
      </c>
      <c r="R17" s="64"/>
      <c r="S17" s="52"/>
    </row>
    <row r="18" spans="1:19" ht="15.75" thickBot="1" x14ac:dyDescent="0.3">
      <c r="B18" t="s">
        <v>166</v>
      </c>
      <c r="C18" s="37" t="s">
        <v>58</v>
      </c>
      <c r="D18" s="32"/>
      <c r="E18" t="s">
        <v>179</v>
      </c>
      <c r="H18" s="8"/>
      <c r="I18" s="6" t="s">
        <v>274</v>
      </c>
      <c r="J18" s="6" t="str">
        <f t="shared" si="4"/>
        <v>4B</v>
      </c>
      <c r="K18" s="40" t="str">
        <f t="shared" si="5"/>
        <v>8</v>
      </c>
      <c r="L18" s="6">
        <f t="shared" si="3"/>
        <v>2026</v>
      </c>
      <c r="M18" s="6">
        <f t="shared" si="6"/>
        <v>16208</v>
      </c>
      <c r="N18" s="24">
        <f t="shared" si="7"/>
        <v>1727.5419545903258</v>
      </c>
      <c r="O18" s="25">
        <f t="shared" si="8"/>
        <v>4.6308571428571419</v>
      </c>
      <c r="P18" s="23">
        <v>1</v>
      </c>
      <c r="Q18" s="23">
        <v>1</v>
      </c>
      <c r="R18" s="64"/>
      <c r="S18" s="52"/>
    </row>
    <row r="19" spans="1:19" ht="15.75" thickTop="1" x14ac:dyDescent="0.25">
      <c r="C19" s="1" t="s">
        <v>183</v>
      </c>
      <c r="D19" s="1">
        <f>SUM(D6:D17)</f>
        <v>86</v>
      </c>
      <c r="H19" s="8"/>
      <c r="I19" s="6">
        <v>4407</v>
      </c>
      <c r="J19" s="6" t="str">
        <f t="shared" si="4"/>
        <v>44</v>
      </c>
      <c r="K19" s="40" t="str">
        <f t="shared" si="5"/>
        <v>7</v>
      </c>
      <c r="L19" s="6">
        <f t="shared" si="3"/>
        <v>1844</v>
      </c>
      <c r="M19" s="6">
        <f t="shared" si="6"/>
        <v>12908</v>
      </c>
      <c r="N19" s="24">
        <f t="shared" si="7"/>
        <v>1898.0477223427331</v>
      </c>
      <c r="O19" s="25">
        <f t="shared" si="8"/>
        <v>3.6879999999999997</v>
      </c>
      <c r="P19" s="23">
        <v>1</v>
      </c>
      <c r="Q19" s="23">
        <v>1</v>
      </c>
      <c r="R19" s="64"/>
      <c r="S19" s="52"/>
    </row>
    <row r="20" spans="1:19" x14ac:dyDescent="0.25">
      <c r="C20" s="1" t="s">
        <v>332</v>
      </c>
      <c r="D20" s="53">
        <f>SUM(D7:D13)</f>
        <v>58</v>
      </c>
      <c r="H20" s="8"/>
      <c r="I20" s="6">
        <v>4506</v>
      </c>
      <c r="J20" s="6" t="str">
        <f t="shared" si="4"/>
        <v>45</v>
      </c>
      <c r="K20" s="40" t="str">
        <f t="shared" si="5"/>
        <v>6</v>
      </c>
      <c r="L20" s="6">
        <f t="shared" si="3"/>
        <v>1870</v>
      </c>
      <c r="M20" s="6">
        <f t="shared" si="6"/>
        <v>11220</v>
      </c>
      <c r="N20" s="24">
        <f t="shared" si="7"/>
        <v>1871.6577540106953</v>
      </c>
      <c r="O20" s="25">
        <f t="shared" si="8"/>
        <v>3.2057142857142855</v>
      </c>
      <c r="P20" s="23">
        <v>1</v>
      </c>
      <c r="Q20" s="23">
        <v>1</v>
      </c>
      <c r="R20" s="64"/>
      <c r="S20" s="52"/>
    </row>
    <row r="21" spans="1:19" x14ac:dyDescent="0.25">
      <c r="H21" s="8"/>
      <c r="I21" s="6">
        <v>4605</v>
      </c>
      <c r="J21" s="6" t="str">
        <f t="shared" si="4"/>
        <v>46</v>
      </c>
      <c r="K21" s="40" t="str">
        <f t="shared" si="5"/>
        <v>5</v>
      </c>
      <c r="L21" s="6">
        <f t="shared" si="3"/>
        <v>1896</v>
      </c>
      <c r="M21" s="6">
        <f t="shared" si="6"/>
        <v>9480</v>
      </c>
      <c r="N21" s="24">
        <f t="shared" si="7"/>
        <v>1845.9915611814347</v>
      </c>
      <c r="O21" s="25">
        <f t="shared" si="8"/>
        <v>2.7085714285714282</v>
      </c>
      <c r="P21" s="23">
        <v>1</v>
      </c>
      <c r="Q21" s="23">
        <v>1</v>
      </c>
      <c r="R21" s="64"/>
      <c r="S21" s="52"/>
    </row>
    <row r="22" spans="1:19" x14ac:dyDescent="0.25">
      <c r="H22" s="8"/>
      <c r="I22" s="6">
        <v>4704</v>
      </c>
      <c r="J22" s="6" t="str">
        <f t="shared" si="4"/>
        <v>47</v>
      </c>
      <c r="K22" s="40" t="str">
        <f t="shared" si="5"/>
        <v>4</v>
      </c>
      <c r="L22" s="6">
        <f t="shared" si="3"/>
        <v>1922</v>
      </c>
      <c r="M22" s="6">
        <f t="shared" si="6"/>
        <v>7688</v>
      </c>
      <c r="N22" s="24">
        <f t="shared" si="7"/>
        <v>1821.0197710718003</v>
      </c>
      <c r="O22" s="25">
        <f t="shared" si="8"/>
        <v>2.1965714285714282</v>
      </c>
      <c r="P22" s="23">
        <v>1</v>
      </c>
      <c r="Q22" s="23">
        <v>1</v>
      </c>
      <c r="R22" s="64"/>
      <c r="S22" s="52"/>
    </row>
    <row r="23" spans="1:19" x14ac:dyDescent="0.25">
      <c r="H23" s="8"/>
      <c r="I23" s="6">
        <v>4003</v>
      </c>
      <c r="J23" s="6" t="str">
        <f t="shared" si="4"/>
        <v>40</v>
      </c>
      <c r="K23" s="40" t="str">
        <f t="shared" si="5"/>
        <v>3</v>
      </c>
      <c r="L23" s="6">
        <f t="shared" si="3"/>
        <v>1740</v>
      </c>
      <c r="M23" s="6">
        <f t="shared" si="6"/>
        <v>5220</v>
      </c>
      <c r="N23" s="24">
        <f t="shared" si="7"/>
        <v>2011.4942528735633</v>
      </c>
      <c r="O23" s="25">
        <f t="shared" si="8"/>
        <v>1.4914285714285713</v>
      </c>
      <c r="P23" s="23">
        <v>1</v>
      </c>
      <c r="Q23" s="23">
        <v>1</v>
      </c>
      <c r="R23" s="64"/>
      <c r="S23" s="52"/>
    </row>
    <row r="24" spans="1:19" x14ac:dyDescent="0.25">
      <c r="H24" s="8"/>
      <c r="I24" s="6">
        <v>4102</v>
      </c>
      <c r="J24" s="6" t="str">
        <f t="shared" si="4"/>
        <v>41</v>
      </c>
      <c r="K24" s="40" t="str">
        <f t="shared" si="5"/>
        <v>2</v>
      </c>
      <c r="L24" s="6">
        <f t="shared" si="3"/>
        <v>1766</v>
      </c>
      <c r="M24" s="6">
        <f t="shared" si="6"/>
        <v>3532</v>
      </c>
      <c r="N24" s="24">
        <f t="shared" si="7"/>
        <v>1981.8799546998866</v>
      </c>
      <c r="O24" s="25">
        <f t="shared" si="8"/>
        <v>1.0091428571428571</v>
      </c>
      <c r="P24" s="23">
        <v>1</v>
      </c>
      <c r="Q24" s="23">
        <v>1</v>
      </c>
      <c r="R24" s="64"/>
      <c r="S24" s="52"/>
    </row>
    <row r="25" spans="1:19" ht="15.75" thickBot="1" x14ac:dyDescent="0.3">
      <c r="A25" s="31" t="s">
        <v>323</v>
      </c>
      <c r="B25" s="31" t="s">
        <v>322</v>
      </c>
      <c r="C25" s="31" t="s">
        <v>289</v>
      </c>
      <c r="D25" s="31" t="s">
        <v>143</v>
      </c>
      <c r="E25" s="31" t="s">
        <v>288</v>
      </c>
      <c r="H25" s="8"/>
      <c r="I25" s="6">
        <v>4201</v>
      </c>
      <c r="J25" s="6" t="str">
        <f t="shared" si="4"/>
        <v>42</v>
      </c>
      <c r="K25" s="40" t="str">
        <f t="shared" si="5"/>
        <v>1</v>
      </c>
      <c r="L25" s="6">
        <f t="shared" si="3"/>
        <v>1792</v>
      </c>
      <c r="M25" s="6">
        <f t="shared" si="6"/>
        <v>1792</v>
      </c>
      <c r="N25" s="24">
        <f t="shared" si="7"/>
        <v>1953.125</v>
      </c>
      <c r="O25" s="25">
        <f t="shared" si="8"/>
        <v>0.5119999999999999</v>
      </c>
      <c r="P25" s="23">
        <v>1</v>
      </c>
      <c r="Q25" s="23">
        <v>1</v>
      </c>
      <c r="R25" s="64"/>
      <c r="S25" s="52"/>
    </row>
    <row r="26" spans="1:19" ht="15.75" thickTop="1" x14ac:dyDescent="0.25">
      <c r="A26" s="34" t="s">
        <v>330</v>
      </c>
      <c r="B26" s="34" t="s">
        <v>240</v>
      </c>
      <c r="C26" s="23" t="s">
        <v>256</v>
      </c>
      <c r="E26" t="s">
        <v>263</v>
      </c>
      <c r="H26" s="8"/>
      <c r="P26" s="41">
        <f>SUM(P11:P25)</f>
        <v>15</v>
      </c>
      <c r="Q26" s="41">
        <f>SUM(Q11:Q25)</f>
        <v>15</v>
      </c>
      <c r="R26" s="66"/>
      <c r="S26" s="52"/>
    </row>
    <row r="27" spans="1:19" x14ac:dyDescent="0.25">
      <c r="A27" s="23"/>
      <c r="B27" s="23" t="s">
        <v>241</v>
      </c>
      <c r="C27" t="s">
        <v>257</v>
      </c>
      <c r="E27" t="s">
        <v>264</v>
      </c>
      <c r="H27" s="8"/>
      <c r="R27" s="52"/>
      <c r="S27" s="52"/>
    </row>
    <row r="28" spans="1:19" x14ac:dyDescent="0.25">
      <c r="A28" s="44" t="s">
        <v>254</v>
      </c>
      <c r="B28" s="44" t="s">
        <v>242</v>
      </c>
      <c r="C28" s="23" t="s">
        <v>258</v>
      </c>
      <c r="D28">
        <v>7</v>
      </c>
      <c r="E28" t="s">
        <v>325</v>
      </c>
      <c r="G28" t="s">
        <v>185</v>
      </c>
      <c r="H28" s="60" t="s">
        <v>192</v>
      </c>
      <c r="I28" s="6" t="s">
        <v>207</v>
      </c>
      <c r="J28" s="6" t="str">
        <f t="shared" ref="J28:J36" si="9">DEC2HEX(_xlfn.BITRSHIFT(HEX2DEC(I28),8))</f>
        <v>F7</v>
      </c>
      <c r="K28" s="40" t="str">
        <f t="shared" ref="K28:K36" si="10">DEC2HEX(_xlfn.BITAND(HEX2DEC(I28),255))</f>
        <v>9</v>
      </c>
      <c r="L28" s="6">
        <f t="shared" ref="L28:L36" si="11">$D$19+2*((HEX2DEC(J28)-1)*13+8)</f>
        <v>6498</v>
      </c>
      <c r="M28" s="6">
        <f t="shared" ref="M28:M36" si="12">L28*HEX2DEC(K28)</f>
        <v>58482</v>
      </c>
      <c r="N28" s="24">
        <f t="shared" ref="N28:N36" si="13">$D$1/L28</f>
        <v>538.62726992920898</v>
      </c>
      <c r="O28" s="25">
        <f t="shared" ref="O28:O36" si="14">$D$2*M28</f>
        <v>16.709142857142854</v>
      </c>
      <c r="P28" s="23">
        <v>1</v>
      </c>
      <c r="Q28" s="23">
        <v>1</v>
      </c>
      <c r="R28" s="65" t="s">
        <v>347</v>
      </c>
      <c r="S28" s="52" t="s">
        <v>348</v>
      </c>
    </row>
    <row r="29" spans="1:19" x14ac:dyDescent="0.25">
      <c r="A29" s="23"/>
      <c r="B29" s="23" t="s">
        <v>243</v>
      </c>
      <c r="C29" s="23" t="s">
        <v>259</v>
      </c>
      <c r="D29">
        <v>6</v>
      </c>
      <c r="E29" t="s">
        <v>265</v>
      </c>
      <c r="H29" s="8"/>
      <c r="I29" s="6" t="s">
        <v>208</v>
      </c>
      <c r="J29" s="6" t="str">
        <f t="shared" si="9"/>
        <v>FF</v>
      </c>
      <c r="K29" s="40" t="str">
        <f t="shared" si="10"/>
        <v>8</v>
      </c>
      <c r="L29" s="6">
        <f t="shared" si="11"/>
        <v>6706</v>
      </c>
      <c r="M29" s="6">
        <f t="shared" si="12"/>
        <v>53648</v>
      </c>
      <c r="N29" s="24">
        <f t="shared" si="13"/>
        <v>521.92066805845513</v>
      </c>
      <c r="O29" s="25">
        <f t="shared" si="14"/>
        <v>15.327999999999998</v>
      </c>
      <c r="P29" s="23">
        <v>1</v>
      </c>
      <c r="Q29" s="23">
        <v>1</v>
      </c>
      <c r="R29" s="64"/>
      <c r="S29" s="52"/>
    </row>
    <row r="30" spans="1:19" x14ac:dyDescent="0.25">
      <c r="A30" s="23"/>
      <c r="B30" s="23" t="s">
        <v>244</v>
      </c>
      <c r="C30" s="23" t="s">
        <v>148</v>
      </c>
      <c r="D30">
        <v>11</v>
      </c>
      <c r="E30" t="s">
        <v>176</v>
      </c>
      <c r="H30" s="8"/>
      <c r="I30" s="6">
        <v>8707</v>
      </c>
      <c r="J30" s="6" t="str">
        <f t="shared" si="9"/>
        <v>87</v>
      </c>
      <c r="K30" s="40" t="str">
        <f t="shared" si="10"/>
        <v>7</v>
      </c>
      <c r="L30" s="6">
        <f t="shared" si="11"/>
        <v>3586</v>
      </c>
      <c r="M30" s="6">
        <f t="shared" si="12"/>
        <v>25102</v>
      </c>
      <c r="N30" s="24">
        <f t="shared" si="13"/>
        <v>976.01784718349131</v>
      </c>
      <c r="O30" s="25">
        <f t="shared" si="14"/>
        <v>7.1719999999999988</v>
      </c>
      <c r="P30" s="23">
        <v>1</v>
      </c>
      <c r="Q30" s="23">
        <v>1</v>
      </c>
      <c r="R30" s="64"/>
      <c r="S30" s="52"/>
    </row>
    <row r="31" spans="1:19" x14ac:dyDescent="0.25">
      <c r="A31" s="23"/>
      <c r="B31" s="12" t="s">
        <v>245</v>
      </c>
      <c r="C31" s="23" t="s">
        <v>260</v>
      </c>
      <c r="D31">
        <v>8</v>
      </c>
      <c r="E31" t="s">
        <v>277</v>
      </c>
      <c r="G31" s="22"/>
      <c r="H31" s="8"/>
      <c r="I31" s="6" t="s">
        <v>209</v>
      </c>
      <c r="J31" s="6" t="str">
        <f t="shared" si="9"/>
        <v>8F</v>
      </c>
      <c r="K31" s="40" t="str">
        <f t="shared" si="10"/>
        <v>6</v>
      </c>
      <c r="L31" s="6">
        <f t="shared" si="11"/>
        <v>3794</v>
      </c>
      <c r="M31" s="6">
        <f t="shared" si="12"/>
        <v>22764</v>
      </c>
      <c r="N31" s="24">
        <f t="shared" si="13"/>
        <v>922.50922509225097</v>
      </c>
      <c r="O31" s="25">
        <f t="shared" si="14"/>
        <v>6.5039999999999996</v>
      </c>
      <c r="P31" s="23">
        <v>1</v>
      </c>
      <c r="Q31" s="23">
        <v>1</v>
      </c>
      <c r="R31" s="64"/>
      <c r="S31" s="52"/>
    </row>
    <row r="32" spans="1:19" x14ac:dyDescent="0.25">
      <c r="A32" s="23"/>
      <c r="B32" s="23" t="s">
        <v>246</v>
      </c>
      <c r="C32" s="23" t="s">
        <v>261</v>
      </c>
      <c r="D32">
        <v>4</v>
      </c>
      <c r="E32" t="s">
        <v>266</v>
      </c>
      <c r="G32" s="22"/>
      <c r="H32" s="8"/>
      <c r="I32" s="6">
        <v>9705</v>
      </c>
      <c r="J32" s="6" t="str">
        <f t="shared" si="9"/>
        <v>97</v>
      </c>
      <c r="K32" s="40" t="str">
        <f t="shared" si="10"/>
        <v>5</v>
      </c>
      <c r="L32" s="6">
        <f t="shared" si="11"/>
        <v>4002</v>
      </c>
      <c r="M32" s="6">
        <f t="shared" si="12"/>
        <v>20010</v>
      </c>
      <c r="N32" s="24">
        <f t="shared" si="13"/>
        <v>874.56271864067969</v>
      </c>
      <c r="O32" s="25">
        <f t="shared" si="14"/>
        <v>5.7171428571428562</v>
      </c>
      <c r="P32" s="23">
        <v>1</v>
      </c>
      <c r="Q32" s="23">
        <v>1</v>
      </c>
      <c r="R32" s="64"/>
      <c r="S32" s="52"/>
    </row>
    <row r="33" spans="1:19" x14ac:dyDescent="0.25">
      <c r="A33" s="23"/>
      <c r="B33" s="23" t="s">
        <v>247</v>
      </c>
      <c r="C33" s="23" t="s">
        <v>276</v>
      </c>
      <c r="D33">
        <v>4</v>
      </c>
      <c r="E33" t="s">
        <v>280</v>
      </c>
      <c r="G33" s="22"/>
      <c r="H33" s="8"/>
      <c r="I33" s="6" t="s">
        <v>210</v>
      </c>
      <c r="J33" s="6" t="str">
        <f t="shared" si="9"/>
        <v>9F</v>
      </c>
      <c r="K33" s="40" t="str">
        <f t="shared" si="10"/>
        <v>4</v>
      </c>
      <c r="L33" s="6">
        <f t="shared" si="11"/>
        <v>4210</v>
      </c>
      <c r="M33" s="6">
        <f t="shared" si="12"/>
        <v>16840</v>
      </c>
      <c r="N33" s="24">
        <f t="shared" si="13"/>
        <v>831.35391923990494</v>
      </c>
      <c r="O33" s="25">
        <f t="shared" si="14"/>
        <v>4.8114285714285705</v>
      </c>
      <c r="P33" s="23">
        <v>1</v>
      </c>
      <c r="Q33" s="23">
        <v>1</v>
      </c>
      <c r="R33" s="64"/>
      <c r="S33" s="52"/>
    </row>
    <row r="34" spans="1:19" x14ac:dyDescent="0.25">
      <c r="A34" s="23"/>
      <c r="B34" s="23" t="s">
        <v>248</v>
      </c>
      <c r="C34" s="23" t="s">
        <v>147</v>
      </c>
      <c r="D34">
        <v>11</v>
      </c>
      <c r="E34" t="s">
        <v>324</v>
      </c>
      <c r="H34" s="27"/>
      <c r="I34" s="6" t="s">
        <v>211</v>
      </c>
      <c r="J34" s="6" t="str">
        <f t="shared" si="9"/>
        <v>A7</v>
      </c>
      <c r="K34" s="40" t="str">
        <f t="shared" si="10"/>
        <v>3</v>
      </c>
      <c r="L34" s="6">
        <f t="shared" si="11"/>
        <v>4418</v>
      </c>
      <c r="M34" s="6">
        <f t="shared" si="12"/>
        <v>13254</v>
      </c>
      <c r="N34" s="24">
        <f t="shared" si="13"/>
        <v>792.21367134449974</v>
      </c>
      <c r="O34" s="25">
        <f t="shared" si="14"/>
        <v>3.7868571428571425</v>
      </c>
      <c r="P34" s="23">
        <v>1</v>
      </c>
      <c r="Q34" s="23">
        <v>1</v>
      </c>
      <c r="R34" s="64"/>
      <c r="S34" s="52"/>
    </row>
    <row r="35" spans="1:19" x14ac:dyDescent="0.25">
      <c r="A35" s="23"/>
      <c r="B35" s="23" t="s">
        <v>249</v>
      </c>
      <c r="C35" s="12" t="s">
        <v>262</v>
      </c>
      <c r="D35" s="36"/>
      <c r="E35" s="23" t="s">
        <v>321</v>
      </c>
      <c r="H35" s="8"/>
      <c r="I35" s="6" t="s">
        <v>212</v>
      </c>
      <c r="J35" s="6" t="str">
        <f t="shared" si="9"/>
        <v>AF</v>
      </c>
      <c r="K35" s="40" t="str">
        <f t="shared" si="10"/>
        <v>2</v>
      </c>
      <c r="L35" s="6">
        <f t="shared" si="11"/>
        <v>4626</v>
      </c>
      <c r="M35" s="6">
        <f t="shared" si="12"/>
        <v>9252</v>
      </c>
      <c r="N35" s="24">
        <f t="shared" si="13"/>
        <v>756.5931690445309</v>
      </c>
      <c r="O35" s="25">
        <f t="shared" si="14"/>
        <v>2.6434285714285712</v>
      </c>
      <c r="P35" s="23">
        <v>1</v>
      </c>
      <c r="Q35" s="23">
        <v>1</v>
      </c>
      <c r="R35" s="64"/>
      <c r="S35" s="52"/>
    </row>
    <row r="36" spans="1:19" ht="15.75" thickBot="1" x14ac:dyDescent="0.3">
      <c r="A36" s="23"/>
      <c r="B36" s="23" t="s">
        <v>250</v>
      </c>
      <c r="C36" s="23" t="s">
        <v>150</v>
      </c>
      <c r="D36">
        <v>10</v>
      </c>
      <c r="E36" t="s">
        <v>177</v>
      </c>
      <c r="H36" s="8"/>
      <c r="I36" s="6" t="s">
        <v>213</v>
      </c>
      <c r="J36" s="6" t="str">
        <f t="shared" si="9"/>
        <v>B7</v>
      </c>
      <c r="K36" s="40" t="str">
        <f t="shared" si="10"/>
        <v>1</v>
      </c>
      <c r="L36" s="6">
        <f t="shared" si="11"/>
        <v>4834</v>
      </c>
      <c r="M36" s="6">
        <f t="shared" si="12"/>
        <v>4834</v>
      </c>
      <c r="N36" s="24">
        <f t="shared" si="13"/>
        <v>724.03806371534961</v>
      </c>
      <c r="O36" s="25">
        <f t="shared" si="14"/>
        <v>1.381142857142857</v>
      </c>
      <c r="P36" s="23">
        <v>1</v>
      </c>
      <c r="Q36" s="23">
        <v>1</v>
      </c>
      <c r="R36" s="64"/>
      <c r="S36" s="52"/>
    </row>
    <row r="37" spans="1:19" ht="15.75" thickTop="1" x14ac:dyDescent="0.25">
      <c r="A37" s="23"/>
      <c r="B37" s="23" t="s">
        <v>251</v>
      </c>
      <c r="C37" s="23" t="s">
        <v>42</v>
      </c>
      <c r="D37">
        <v>4</v>
      </c>
      <c r="E37" t="s">
        <v>320</v>
      </c>
      <c r="H37" s="8"/>
      <c r="P37" s="41">
        <f>SUM(P28:P36)</f>
        <v>9</v>
      </c>
      <c r="Q37" s="41">
        <f>SUM(Q28:Q36)</f>
        <v>9</v>
      </c>
      <c r="R37" s="66"/>
      <c r="S37" s="52"/>
    </row>
    <row r="38" spans="1:19" x14ac:dyDescent="0.25">
      <c r="A38" s="23"/>
      <c r="B38" s="23" t="s">
        <v>252</v>
      </c>
      <c r="C38" s="44" t="s">
        <v>255</v>
      </c>
      <c r="D38" s="36">
        <v>7</v>
      </c>
      <c r="E38" t="s">
        <v>319</v>
      </c>
      <c r="H38" s="8"/>
      <c r="R38" s="52"/>
      <c r="S38" s="52"/>
    </row>
    <row r="39" spans="1:19" ht="15.75" thickBot="1" x14ac:dyDescent="0.3">
      <c r="A39" s="23"/>
      <c r="B39" s="23" t="s">
        <v>253</v>
      </c>
      <c r="C39" s="38" t="s">
        <v>58</v>
      </c>
      <c r="D39" s="32"/>
      <c r="E39" t="s">
        <v>179</v>
      </c>
      <c r="G39" t="s">
        <v>186</v>
      </c>
      <c r="H39" s="60" t="s">
        <v>232</v>
      </c>
      <c r="I39" s="26" t="s">
        <v>234</v>
      </c>
      <c r="J39" s="6" t="str">
        <f t="shared" ref="J39:J56" si="15">DEC2HEX(_xlfn.BITRSHIFT(HEX2DEC(I39),8))</f>
        <v>7F</v>
      </c>
      <c r="K39" s="40" t="str">
        <f t="shared" ref="K39:K56" si="16">DEC2HEX(_xlfn.BITAND(HEX2DEC(I39),255))</f>
        <v>10</v>
      </c>
      <c r="L39" s="6">
        <f t="shared" ref="L39:L56" si="17">$D$19+2*((HEX2DEC(J39)-1)*13+8)</f>
        <v>3378</v>
      </c>
      <c r="M39" s="6">
        <f t="shared" ref="M39:M56" si="18">L39*HEX2DEC(K39)</f>
        <v>54048</v>
      </c>
      <c r="N39" s="24">
        <f t="shared" ref="N39:N56" si="19">$D$1/L39</f>
        <v>1036.1160449970396</v>
      </c>
      <c r="O39" s="25">
        <f t="shared" ref="O39:O56" si="20">$D$2*M39</f>
        <v>15.442285714285713</v>
      </c>
      <c r="P39">
        <v>1</v>
      </c>
      <c r="Q39">
        <v>4</v>
      </c>
      <c r="R39" s="52" t="s">
        <v>347</v>
      </c>
      <c r="S39" s="52"/>
    </row>
    <row r="40" spans="1:19" ht="15.75" thickTop="1" x14ac:dyDescent="0.25">
      <c r="A40" s="23"/>
      <c r="B40" s="23"/>
      <c r="C40" s="1" t="s">
        <v>183</v>
      </c>
      <c r="D40" s="1">
        <f>SUM(D28:D38)</f>
        <v>72</v>
      </c>
      <c r="H40" s="8"/>
      <c r="I40" s="6" t="s">
        <v>235</v>
      </c>
      <c r="J40" s="6" t="str">
        <f t="shared" si="15"/>
        <v>7D</v>
      </c>
      <c r="K40" s="40" t="str">
        <f t="shared" si="16"/>
        <v>10</v>
      </c>
      <c r="L40" s="6">
        <f t="shared" si="17"/>
        <v>3326</v>
      </c>
      <c r="M40" s="6">
        <f t="shared" si="18"/>
        <v>53216</v>
      </c>
      <c r="N40" s="24">
        <f t="shared" si="19"/>
        <v>1052.3150932050512</v>
      </c>
      <c r="O40" s="25">
        <f t="shared" si="20"/>
        <v>15.204571428571427</v>
      </c>
      <c r="P40">
        <v>1</v>
      </c>
      <c r="Q40">
        <v>4</v>
      </c>
      <c r="R40" s="52"/>
      <c r="S40" s="52"/>
    </row>
    <row r="41" spans="1:19" x14ac:dyDescent="0.25">
      <c r="A41" s="23"/>
      <c r="B41" s="23"/>
      <c r="C41" s="23"/>
      <c r="H41" s="8"/>
      <c r="I41" s="6" t="s">
        <v>236</v>
      </c>
      <c r="J41" s="6" t="str">
        <f t="shared" si="15"/>
        <v>7B</v>
      </c>
      <c r="K41" s="40" t="str">
        <f t="shared" si="16"/>
        <v>10</v>
      </c>
      <c r="L41" s="6">
        <f t="shared" si="17"/>
        <v>3274</v>
      </c>
      <c r="M41" s="6">
        <f t="shared" si="18"/>
        <v>52384</v>
      </c>
      <c r="N41" s="24">
        <f t="shared" si="19"/>
        <v>1069.0287110568113</v>
      </c>
      <c r="O41" s="25">
        <f t="shared" si="20"/>
        <v>14.96685714285714</v>
      </c>
      <c r="P41">
        <v>1</v>
      </c>
      <c r="Q41">
        <v>4</v>
      </c>
      <c r="R41" s="52"/>
      <c r="S41" s="52"/>
    </row>
    <row r="42" spans="1:19" x14ac:dyDescent="0.25">
      <c r="C42" s="23"/>
      <c r="H42" s="8"/>
      <c r="I42" s="6">
        <v>7910</v>
      </c>
      <c r="J42" s="6" t="str">
        <f t="shared" si="15"/>
        <v>79</v>
      </c>
      <c r="K42" s="40" t="str">
        <f t="shared" si="16"/>
        <v>10</v>
      </c>
      <c r="L42" s="6">
        <f t="shared" si="17"/>
        <v>3222</v>
      </c>
      <c r="M42" s="6">
        <f t="shared" si="18"/>
        <v>51552</v>
      </c>
      <c r="N42" s="24">
        <f t="shared" si="19"/>
        <v>1086.2818125387957</v>
      </c>
      <c r="O42" s="25">
        <f t="shared" si="20"/>
        <v>14.729142857142856</v>
      </c>
      <c r="P42">
        <v>1</v>
      </c>
      <c r="Q42">
        <v>4</v>
      </c>
      <c r="R42" s="52"/>
      <c r="S42" s="52"/>
    </row>
    <row r="43" spans="1:19" x14ac:dyDescent="0.25">
      <c r="H43" s="8"/>
      <c r="I43" s="6">
        <v>7710</v>
      </c>
      <c r="J43" s="6" t="str">
        <f t="shared" si="15"/>
        <v>77</v>
      </c>
      <c r="K43" s="40" t="str">
        <f t="shared" si="16"/>
        <v>10</v>
      </c>
      <c r="L43" s="6">
        <f t="shared" si="17"/>
        <v>3170</v>
      </c>
      <c r="M43" s="6">
        <f t="shared" si="18"/>
        <v>50720</v>
      </c>
      <c r="N43" s="24">
        <f t="shared" si="19"/>
        <v>1104.1009463722398</v>
      </c>
      <c r="O43" s="25">
        <f t="shared" si="20"/>
        <v>14.491428571428569</v>
      </c>
      <c r="P43">
        <v>1</v>
      </c>
      <c r="Q43">
        <v>4</v>
      </c>
      <c r="R43" s="52"/>
      <c r="S43" s="52"/>
    </row>
    <row r="44" spans="1:19" x14ac:dyDescent="0.25">
      <c r="H44" s="8"/>
      <c r="I44" s="25">
        <v>7510</v>
      </c>
      <c r="J44" s="6" t="str">
        <f t="shared" si="15"/>
        <v>75</v>
      </c>
      <c r="K44" s="40" t="str">
        <f t="shared" si="16"/>
        <v>10</v>
      </c>
      <c r="L44" s="6">
        <f t="shared" si="17"/>
        <v>3118</v>
      </c>
      <c r="M44" s="6">
        <f t="shared" si="18"/>
        <v>49888</v>
      </c>
      <c r="N44" s="24">
        <f t="shared" si="19"/>
        <v>1122.5144323284158</v>
      </c>
      <c r="O44" s="25">
        <f t="shared" si="20"/>
        <v>14.253714285714285</v>
      </c>
      <c r="P44">
        <v>1</v>
      </c>
      <c r="Q44">
        <v>4</v>
      </c>
      <c r="R44" s="52"/>
      <c r="S44" s="52"/>
    </row>
    <row r="45" spans="1:19" x14ac:dyDescent="0.25">
      <c r="H45" s="8"/>
      <c r="I45" s="6">
        <v>7310</v>
      </c>
      <c r="J45" s="6" t="str">
        <f t="shared" si="15"/>
        <v>73</v>
      </c>
      <c r="K45" s="40" t="str">
        <f t="shared" si="16"/>
        <v>10</v>
      </c>
      <c r="L45" s="6">
        <f t="shared" si="17"/>
        <v>3066</v>
      </c>
      <c r="M45" s="6">
        <f t="shared" si="18"/>
        <v>49056</v>
      </c>
      <c r="N45" s="24">
        <f t="shared" si="19"/>
        <v>1141.552511415525</v>
      </c>
      <c r="O45" s="25">
        <f t="shared" si="20"/>
        <v>14.015999999999998</v>
      </c>
      <c r="P45">
        <v>1</v>
      </c>
      <c r="Q45">
        <v>4</v>
      </c>
      <c r="R45" s="52"/>
      <c r="S45" s="52"/>
    </row>
    <row r="46" spans="1:19" x14ac:dyDescent="0.25">
      <c r="H46" s="8"/>
      <c r="I46" s="6">
        <v>7110</v>
      </c>
      <c r="J46" s="6" t="str">
        <f t="shared" si="15"/>
        <v>71</v>
      </c>
      <c r="K46" s="40" t="str">
        <f t="shared" si="16"/>
        <v>10</v>
      </c>
      <c r="L46" s="6">
        <f t="shared" si="17"/>
        <v>3014</v>
      </c>
      <c r="M46" s="6">
        <f t="shared" si="18"/>
        <v>48224</v>
      </c>
      <c r="N46" s="24">
        <f t="shared" si="19"/>
        <v>1161.2475116124751</v>
      </c>
      <c r="O46" s="25">
        <f t="shared" si="20"/>
        <v>13.778285714285714</v>
      </c>
      <c r="P46">
        <v>1</v>
      </c>
      <c r="Q46">
        <v>4</v>
      </c>
      <c r="R46" s="52"/>
      <c r="S46" s="52"/>
    </row>
    <row r="47" spans="1:19" x14ac:dyDescent="0.25">
      <c r="H47" s="8"/>
      <c r="I47" s="6" t="s">
        <v>237</v>
      </c>
      <c r="J47" s="6" t="str">
        <f t="shared" si="15"/>
        <v>6F</v>
      </c>
      <c r="K47" s="40" t="str">
        <f t="shared" si="16"/>
        <v>10</v>
      </c>
      <c r="L47" s="6">
        <f t="shared" si="17"/>
        <v>2962</v>
      </c>
      <c r="M47" s="6">
        <f t="shared" si="18"/>
        <v>47392</v>
      </c>
      <c r="N47" s="24">
        <f t="shared" si="19"/>
        <v>1181.6340310600945</v>
      </c>
      <c r="O47" s="25">
        <f t="shared" si="20"/>
        <v>13.540571428571427</v>
      </c>
      <c r="P47">
        <v>1</v>
      </c>
      <c r="Q47">
        <v>4</v>
      </c>
      <c r="R47" s="52"/>
      <c r="S47" s="52"/>
    </row>
    <row r="48" spans="1:19" x14ac:dyDescent="0.25">
      <c r="H48" s="8"/>
      <c r="I48" s="6" t="s">
        <v>238</v>
      </c>
      <c r="J48" s="6" t="str">
        <f t="shared" si="15"/>
        <v>6D</v>
      </c>
      <c r="K48" s="40" t="str">
        <f t="shared" si="16"/>
        <v>10</v>
      </c>
      <c r="L48" s="6">
        <f t="shared" si="17"/>
        <v>2910</v>
      </c>
      <c r="M48" s="6">
        <f t="shared" si="18"/>
        <v>46560</v>
      </c>
      <c r="N48" s="24">
        <f t="shared" si="19"/>
        <v>1202.7491408934709</v>
      </c>
      <c r="O48" s="25">
        <f t="shared" si="20"/>
        <v>13.302857142857141</v>
      </c>
      <c r="P48">
        <v>1</v>
      </c>
      <c r="Q48">
        <v>4</v>
      </c>
      <c r="R48" s="52"/>
      <c r="S48" s="52"/>
    </row>
    <row r="49" spans="8:19" x14ac:dyDescent="0.25">
      <c r="H49" s="8"/>
      <c r="I49" s="6" t="s">
        <v>239</v>
      </c>
      <c r="J49" s="6" t="str">
        <f t="shared" si="15"/>
        <v>6B</v>
      </c>
      <c r="K49" s="40" t="str">
        <f t="shared" si="16"/>
        <v>10</v>
      </c>
      <c r="L49" s="6">
        <f t="shared" si="17"/>
        <v>2858</v>
      </c>
      <c r="M49" s="6">
        <f t="shared" si="18"/>
        <v>45728</v>
      </c>
      <c r="N49" s="24">
        <f t="shared" si="19"/>
        <v>1224.6326102169348</v>
      </c>
      <c r="O49" s="25">
        <f t="shared" si="20"/>
        <v>13.065142857142856</v>
      </c>
      <c r="P49">
        <v>1</v>
      </c>
      <c r="Q49">
        <v>4</v>
      </c>
      <c r="R49" s="52"/>
      <c r="S49" s="52"/>
    </row>
    <row r="50" spans="8:19" x14ac:dyDescent="0.25">
      <c r="H50" s="8"/>
      <c r="I50" s="6">
        <v>6910</v>
      </c>
      <c r="J50" s="6" t="str">
        <f t="shared" si="15"/>
        <v>69</v>
      </c>
      <c r="K50" s="40" t="str">
        <f t="shared" si="16"/>
        <v>10</v>
      </c>
      <c r="L50" s="6">
        <f t="shared" si="17"/>
        <v>2806</v>
      </c>
      <c r="M50" s="6">
        <f t="shared" si="18"/>
        <v>44896</v>
      </c>
      <c r="N50" s="24">
        <f t="shared" si="19"/>
        <v>1247.3271560940841</v>
      </c>
      <c r="O50" s="25">
        <f t="shared" si="20"/>
        <v>12.82742857142857</v>
      </c>
      <c r="P50">
        <v>1</v>
      </c>
      <c r="Q50">
        <v>4</v>
      </c>
      <c r="R50" s="52"/>
      <c r="S50" s="52"/>
    </row>
    <row r="51" spans="8:19" x14ac:dyDescent="0.25">
      <c r="H51" s="8"/>
      <c r="I51" s="6">
        <v>6710</v>
      </c>
      <c r="J51" s="6" t="str">
        <f t="shared" si="15"/>
        <v>67</v>
      </c>
      <c r="K51" s="40" t="str">
        <f t="shared" si="16"/>
        <v>10</v>
      </c>
      <c r="L51" s="6">
        <f t="shared" si="17"/>
        <v>2754</v>
      </c>
      <c r="M51" s="6">
        <f t="shared" si="18"/>
        <v>44064</v>
      </c>
      <c r="N51" s="24">
        <f t="shared" si="19"/>
        <v>1270.878721859114</v>
      </c>
      <c r="O51" s="25">
        <f t="shared" si="20"/>
        <v>12.589714285714285</v>
      </c>
      <c r="P51">
        <v>1</v>
      </c>
      <c r="Q51">
        <v>4</v>
      </c>
      <c r="R51" s="52"/>
      <c r="S51" s="52"/>
    </row>
    <row r="52" spans="8:19" x14ac:dyDescent="0.25">
      <c r="H52" s="8"/>
      <c r="I52" s="6">
        <v>6510</v>
      </c>
      <c r="J52" s="6" t="str">
        <f t="shared" si="15"/>
        <v>65</v>
      </c>
      <c r="K52" s="40" t="str">
        <f t="shared" si="16"/>
        <v>10</v>
      </c>
      <c r="L52" s="6">
        <f t="shared" si="17"/>
        <v>2702</v>
      </c>
      <c r="M52" s="6">
        <f t="shared" si="18"/>
        <v>43232</v>
      </c>
      <c r="N52" s="24">
        <f t="shared" si="19"/>
        <v>1295.3367875647668</v>
      </c>
      <c r="O52" s="25">
        <f t="shared" si="20"/>
        <v>12.351999999999999</v>
      </c>
      <c r="P52">
        <v>1</v>
      </c>
      <c r="Q52">
        <v>4</v>
      </c>
      <c r="R52" s="52"/>
      <c r="S52" s="52"/>
    </row>
    <row r="53" spans="8:19" x14ac:dyDescent="0.25">
      <c r="H53" s="8"/>
      <c r="I53" s="6">
        <v>6310</v>
      </c>
      <c r="J53" s="6" t="str">
        <f t="shared" si="15"/>
        <v>63</v>
      </c>
      <c r="K53" s="40" t="str">
        <f t="shared" si="16"/>
        <v>10</v>
      </c>
      <c r="L53" s="6">
        <f t="shared" si="17"/>
        <v>2650</v>
      </c>
      <c r="M53" s="6">
        <f t="shared" si="18"/>
        <v>42400</v>
      </c>
      <c r="N53" s="24">
        <f t="shared" si="19"/>
        <v>1320.7547169811321</v>
      </c>
      <c r="O53" s="25">
        <f t="shared" si="20"/>
        <v>12.114285714285712</v>
      </c>
      <c r="P53">
        <v>1</v>
      </c>
      <c r="Q53">
        <v>4</v>
      </c>
      <c r="R53" s="52"/>
      <c r="S53" s="52"/>
    </row>
    <row r="54" spans="8:19" x14ac:dyDescent="0.25">
      <c r="H54" s="8"/>
      <c r="I54" s="6">
        <v>6110</v>
      </c>
      <c r="J54" s="6" t="str">
        <f t="shared" si="15"/>
        <v>61</v>
      </c>
      <c r="K54" s="40" t="str">
        <f t="shared" si="16"/>
        <v>10</v>
      </c>
      <c r="L54" s="6">
        <f t="shared" si="17"/>
        <v>2598</v>
      </c>
      <c r="M54" s="6">
        <f t="shared" si="18"/>
        <v>41568</v>
      </c>
      <c r="N54" s="24">
        <f t="shared" si="19"/>
        <v>1347.1901462663586</v>
      </c>
      <c r="O54" s="25">
        <f t="shared" si="20"/>
        <v>11.876571428571427</v>
      </c>
      <c r="P54">
        <v>1</v>
      </c>
      <c r="Q54">
        <v>4</v>
      </c>
      <c r="R54" s="52"/>
      <c r="S54" s="52"/>
    </row>
    <row r="55" spans="8:19" x14ac:dyDescent="0.25">
      <c r="H55" s="8"/>
      <c r="I55" s="6" t="s">
        <v>199</v>
      </c>
      <c r="J55" s="6" t="str">
        <f t="shared" si="15"/>
        <v>5F</v>
      </c>
      <c r="K55" s="40" t="str">
        <f t="shared" si="16"/>
        <v>10</v>
      </c>
      <c r="L55" s="6">
        <f t="shared" si="17"/>
        <v>2546</v>
      </c>
      <c r="M55" s="6">
        <f t="shared" si="18"/>
        <v>40736</v>
      </c>
      <c r="N55" s="24">
        <f t="shared" si="19"/>
        <v>1374.7054202670856</v>
      </c>
      <c r="O55" s="25">
        <f t="shared" si="20"/>
        <v>11.638857142857141</v>
      </c>
      <c r="P55">
        <v>1</v>
      </c>
      <c r="Q55">
        <v>4</v>
      </c>
      <c r="R55" s="52"/>
      <c r="S55" s="52"/>
    </row>
    <row r="56" spans="8:19" ht="15.75" thickBot="1" x14ac:dyDescent="0.3">
      <c r="H56" s="8"/>
      <c r="I56" s="6" t="s">
        <v>196</v>
      </c>
      <c r="J56" s="6" t="str">
        <f t="shared" si="15"/>
        <v>5D</v>
      </c>
      <c r="K56" s="40" t="str">
        <f t="shared" si="16"/>
        <v>10</v>
      </c>
      <c r="L56" s="6">
        <f t="shared" si="17"/>
        <v>2494</v>
      </c>
      <c r="M56" s="6">
        <f t="shared" si="18"/>
        <v>39904</v>
      </c>
      <c r="N56" s="24">
        <f t="shared" si="19"/>
        <v>1403.3680834001605</v>
      </c>
      <c r="O56" s="25">
        <f t="shared" si="20"/>
        <v>11.401142857142856</v>
      </c>
      <c r="P56">
        <v>1</v>
      </c>
      <c r="Q56">
        <v>4</v>
      </c>
      <c r="R56" s="52"/>
      <c r="S56" s="52"/>
    </row>
    <row r="57" spans="8:19" ht="15.75" thickTop="1" x14ac:dyDescent="0.25">
      <c r="H57" s="8"/>
      <c r="P57" s="41">
        <f>SUM(P39:P56)</f>
        <v>18</v>
      </c>
      <c r="Q57" s="41">
        <f>SUM(Q39:Q56)</f>
        <v>72</v>
      </c>
      <c r="R57" s="66"/>
      <c r="S57" s="52"/>
    </row>
    <row r="58" spans="8:19" x14ac:dyDescent="0.25">
      <c r="H58" s="8"/>
      <c r="P58" s="35"/>
      <c r="Q58" s="35"/>
      <c r="R58" s="66"/>
      <c r="S58" s="52"/>
    </row>
    <row r="59" spans="8:19" x14ac:dyDescent="0.25">
      <c r="H59" s="60" t="s">
        <v>233</v>
      </c>
      <c r="I59" s="6" t="s">
        <v>196</v>
      </c>
      <c r="J59" s="6" t="str">
        <f t="shared" ref="J59:J76" si="21">DEC2HEX(_xlfn.BITRSHIFT(HEX2DEC(I59),8))</f>
        <v>5D</v>
      </c>
      <c r="K59" s="40" t="str">
        <f t="shared" ref="K59:K76" si="22">DEC2HEX(_xlfn.BITAND(HEX2DEC(I59),255))</f>
        <v>10</v>
      </c>
      <c r="L59" s="6">
        <f t="shared" ref="L59:L76" si="23">$D$19+2*((HEX2DEC(J59)-1)*13+8)</f>
        <v>2494</v>
      </c>
      <c r="M59" s="6">
        <f t="shared" ref="M59:M76" si="24">L59*HEX2DEC(K59)</f>
        <v>39904</v>
      </c>
      <c r="N59" s="24">
        <f t="shared" ref="N59:N76" si="25">$D$1/L59</f>
        <v>1403.3680834001605</v>
      </c>
      <c r="O59" s="25">
        <f t="shared" ref="O59:O76" si="26">$D$2*M59</f>
        <v>11.401142857142856</v>
      </c>
      <c r="P59">
        <v>1</v>
      </c>
      <c r="Q59">
        <v>1</v>
      </c>
      <c r="R59" s="52" t="s">
        <v>347</v>
      </c>
      <c r="S59" s="52"/>
    </row>
    <row r="60" spans="8:19" x14ac:dyDescent="0.25">
      <c r="H60" s="8"/>
      <c r="I60" s="6" t="s">
        <v>199</v>
      </c>
      <c r="J60" s="6" t="str">
        <f t="shared" si="21"/>
        <v>5F</v>
      </c>
      <c r="K60" s="40" t="str">
        <f t="shared" si="22"/>
        <v>10</v>
      </c>
      <c r="L60" s="6">
        <f t="shared" si="23"/>
        <v>2546</v>
      </c>
      <c r="M60" s="6">
        <f t="shared" si="24"/>
        <v>40736</v>
      </c>
      <c r="N60" s="24">
        <f t="shared" si="25"/>
        <v>1374.7054202670856</v>
      </c>
      <c r="O60" s="25">
        <f t="shared" si="26"/>
        <v>11.638857142857141</v>
      </c>
      <c r="P60">
        <v>1</v>
      </c>
      <c r="Q60">
        <v>1</v>
      </c>
      <c r="R60" s="52"/>
      <c r="S60" s="52"/>
    </row>
    <row r="61" spans="8:19" x14ac:dyDescent="0.25">
      <c r="H61" s="8"/>
      <c r="I61" s="6">
        <v>6110</v>
      </c>
      <c r="J61" s="6" t="str">
        <f t="shared" si="21"/>
        <v>61</v>
      </c>
      <c r="K61" s="40" t="str">
        <f t="shared" si="22"/>
        <v>10</v>
      </c>
      <c r="L61" s="6">
        <f t="shared" si="23"/>
        <v>2598</v>
      </c>
      <c r="M61" s="6">
        <f t="shared" si="24"/>
        <v>41568</v>
      </c>
      <c r="N61" s="24">
        <f t="shared" si="25"/>
        <v>1347.1901462663586</v>
      </c>
      <c r="O61" s="25">
        <f t="shared" si="26"/>
        <v>11.876571428571427</v>
      </c>
      <c r="P61">
        <v>1</v>
      </c>
      <c r="Q61">
        <v>2</v>
      </c>
      <c r="R61" s="52"/>
      <c r="S61" s="52"/>
    </row>
    <row r="62" spans="8:19" x14ac:dyDescent="0.25">
      <c r="H62" s="8"/>
      <c r="I62" s="6">
        <v>6310</v>
      </c>
      <c r="J62" s="6" t="str">
        <f t="shared" si="21"/>
        <v>63</v>
      </c>
      <c r="K62" s="40" t="str">
        <f t="shared" si="22"/>
        <v>10</v>
      </c>
      <c r="L62" s="6">
        <f t="shared" si="23"/>
        <v>2650</v>
      </c>
      <c r="M62" s="6">
        <f t="shared" si="24"/>
        <v>42400</v>
      </c>
      <c r="N62" s="24">
        <f t="shared" si="25"/>
        <v>1320.7547169811321</v>
      </c>
      <c r="O62" s="25">
        <f t="shared" si="26"/>
        <v>12.114285714285712</v>
      </c>
      <c r="P62">
        <v>1</v>
      </c>
      <c r="Q62">
        <v>1</v>
      </c>
      <c r="R62" s="52"/>
      <c r="S62" s="52"/>
    </row>
    <row r="63" spans="8:19" x14ac:dyDescent="0.25">
      <c r="H63" s="8"/>
      <c r="I63" s="6">
        <v>6510</v>
      </c>
      <c r="J63" s="6" t="str">
        <f t="shared" si="21"/>
        <v>65</v>
      </c>
      <c r="K63" s="40" t="str">
        <f t="shared" si="22"/>
        <v>10</v>
      </c>
      <c r="L63" s="6">
        <f t="shared" si="23"/>
        <v>2702</v>
      </c>
      <c r="M63" s="6">
        <f t="shared" si="24"/>
        <v>43232</v>
      </c>
      <c r="N63" s="24">
        <f t="shared" si="25"/>
        <v>1295.3367875647668</v>
      </c>
      <c r="O63" s="25">
        <f t="shared" si="26"/>
        <v>12.351999999999999</v>
      </c>
      <c r="P63">
        <v>1</v>
      </c>
      <c r="Q63">
        <v>1</v>
      </c>
      <c r="R63" s="52"/>
      <c r="S63" s="52"/>
    </row>
    <row r="64" spans="8:19" x14ac:dyDescent="0.25">
      <c r="H64" s="8"/>
      <c r="I64" s="6">
        <v>6710</v>
      </c>
      <c r="J64" s="6" t="str">
        <f t="shared" si="21"/>
        <v>67</v>
      </c>
      <c r="K64" s="40" t="str">
        <f t="shared" si="22"/>
        <v>10</v>
      </c>
      <c r="L64" s="6">
        <f t="shared" si="23"/>
        <v>2754</v>
      </c>
      <c r="M64" s="6">
        <f t="shared" si="24"/>
        <v>44064</v>
      </c>
      <c r="N64" s="24">
        <f t="shared" si="25"/>
        <v>1270.878721859114</v>
      </c>
      <c r="O64" s="25">
        <f t="shared" si="26"/>
        <v>12.589714285714285</v>
      </c>
      <c r="P64">
        <v>1</v>
      </c>
      <c r="Q64">
        <v>2</v>
      </c>
      <c r="R64" s="52"/>
      <c r="S64" s="52"/>
    </row>
    <row r="65" spans="7:19" x14ac:dyDescent="0.25">
      <c r="H65" s="8"/>
      <c r="I65" s="6">
        <v>6910</v>
      </c>
      <c r="J65" s="6" t="str">
        <f t="shared" si="21"/>
        <v>69</v>
      </c>
      <c r="K65" s="40" t="str">
        <f t="shared" si="22"/>
        <v>10</v>
      </c>
      <c r="L65" s="6">
        <f t="shared" si="23"/>
        <v>2806</v>
      </c>
      <c r="M65" s="6">
        <f t="shared" si="24"/>
        <v>44896</v>
      </c>
      <c r="N65" s="24">
        <f t="shared" si="25"/>
        <v>1247.3271560940841</v>
      </c>
      <c r="O65" s="25">
        <f t="shared" si="26"/>
        <v>12.82742857142857</v>
      </c>
      <c r="P65">
        <v>1</v>
      </c>
      <c r="Q65">
        <v>1</v>
      </c>
      <c r="R65" s="52"/>
      <c r="S65" s="52"/>
    </row>
    <row r="66" spans="7:19" x14ac:dyDescent="0.25">
      <c r="H66" s="8"/>
      <c r="I66" s="6" t="s">
        <v>239</v>
      </c>
      <c r="J66" s="6" t="str">
        <f t="shared" si="21"/>
        <v>6B</v>
      </c>
      <c r="K66" s="40" t="str">
        <f t="shared" si="22"/>
        <v>10</v>
      </c>
      <c r="L66" s="6">
        <f t="shared" si="23"/>
        <v>2858</v>
      </c>
      <c r="M66" s="6">
        <f t="shared" si="24"/>
        <v>45728</v>
      </c>
      <c r="N66" s="24">
        <f t="shared" si="25"/>
        <v>1224.6326102169348</v>
      </c>
      <c r="O66" s="25">
        <f t="shared" si="26"/>
        <v>13.065142857142856</v>
      </c>
      <c r="P66">
        <v>1</v>
      </c>
      <c r="Q66">
        <v>1</v>
      </c>
      <c r="R66" s="52"/>
      <c r="S66" s="52"/>
    </row>
    <row r="67" spans="7:19" x14ac:dyDescent="0.25">
      <c r="H67" s="8"/>
      <c r="I67" s="6" t="s">
        <v>238</v>
      </c>
      <c r="J67" s="6" t="str">
        <f t="shared" si="21"/>
        <v>6D</v>
      </c>
      <c r="K67" s="40" t="str">
        <f t="shared" si="22"/>
        <v>10</v>
      </c>
      <c r="L67" s="6">
        <f t="shared" si="23"/>
        <v>2910</v>
      </c>
      <c r="M67" s="6">
        <f t="shared" si="24"/>
        <v>46560</v>
      </c>
      <c r="N67" s="24">
        <f t="shared" si="25"/>
        <v>1202.7491408934709</v>
      </c>
      <c r="O67" s="25">
        <f t="shared" si="26"/>
        <v>13.302857142857141</v>
      </c>
      <c r="P67">
        <v>1</v>
      </c>
      <c r="Q67">
        <v>2</v>
      </c>
      <c r="R67" s="52"/>
      <c r="S67" s="52"/>
    </row>
    <row r="68" spans="7:19" x14ac:dyDescent="0.25">
      <c r="H68" s="8"/>
      <c r="I68" s="6" t="s">
        <v>237</v>
      </c>
      <c r="J68" s="6" t="str">
        <f t="shared" si="21"/>
        <v>6F</v>
      </c>
      <c r="K68" s="40" t="str">
        <f t="shared" si="22"/>
        <v>10</v>
      </c>
      <c r="L68" s="6">
        <f t="shared" si="23"/>
        <v>2962</v>
      </c>
      <c r="M68" s="6">
        <f t="shared" si="24"/>
        <v>47392</v>
      </c>
      <c r="N68" s="24">
        <f t="shared" si="25"/>
        <v>1181.6340310600945</v>
      </c>
      <c r="O68" s="25">
        <f t="shared" si="26"/>
        <v>13.540571428571427</v>
      </c>
      <c r="P68">
        <v>1</v>
      </c>
      <c r="Q68">
        <v>1</v>
      </c>
      <c r="R68" s="52"/>
      <c r="S68" s="52"/>
    </row>
    <row r="69" spans="7:19" x14ac:dyDescent="0.25">
      <c r="H69" s="8"/>
      <c r="I69" s="6">
        <v>7110</v>
      </c>
      <c r="J69" s="6" t="str">
        <f t="shared" si="21"/>
        <v>71</v>
      </c>
      <c r="K69" s="40" t="str">
        <f t="shared" si="22"/>
        <v>10</v>
      </c>
      <c r="L69" s="6">
        <f t="shared" si="23"/>
        <v>3014</v>
      </c>
      <c r="M69" s="6">
        <f t="shared" si="24"/>
        <v>48224</v>
      </c>
      <c r="N69" s="24">
        <f t="shared" si="25"/>
        <v>1161.2475116124751</v>
      </c>
      <c r="O69" s="25">
        <f t="shared" si="26"/>
        <v>13.778285714285714</v>
      </c>
      <c r="P69">
        <v>1</v>
      </c>
      <c r="Q69">
        <v>1</v>
      </c>
      <c r="R69" s="52"/>
      <c r="S69" s="52"/>
    </row>
    <row r="70" spans="7:19" x14ac:dyDescent="0.25">
      <c r="H70" s="8"/>
      <c r="I70" s="6">
        <v>7310</v>
      </c>
      <c r="J70" s="6" t="str">
        <f t="shared" si="21"/>
        <v>73</v>
      </c>
      <c r="K70" s="40" t="str">
        <f t="shared" si="22"/>
        <v>10</v>
      </c>
      <c r="L70" s="6">
        <f t="shared" si="23"/>
        <v>3066</v>
      </c>
      <c r="M70" s="6">
        <f t="shared" si="24"/>
        <v>49056</v>
      </c>
      <c r="N70" s="24">
        <f t="shared" si="25"/>
        <v>1141.552511415525</v>
      </c>
      <c r="O70" s="25">
        <f t="shared" si="26"/>
        <v>14.015999999999998</v>
      </c>
      <c r="P70">
        <v>1</v>
      </c>
      <c r="Q70">
        <v>2</v>
      </c>
      <c r="R70" s="52"/>
      <c r="S70" s="52"/>
    </row>
    <row r="71" spans="7:19" x14ac:dyDescent="0.25">
      <c r="H71" s="8"/>
      <c r="I71" s="25">
        <v>7510</v>
      </c>
      <c r="J71" s="6" t="str">
        <f t="shared" si="21"/>
        <v>75</v>
      </c>
      <c r="K71" s="40" t="str">
        <f t="shared" si="22"/>
        <v>10</v>
      </c>
      <c r="L71" s="6">
        <f t="shared" si="23"/>
        <v>3118</v>
      </c>
      <c r="M71" s="6">
        <f t="shared" si="24"/>
        <v>49888</v>
      </c>
      <c r="N71" s="24">
        <f t="shared" si="25"/>
        <v>1122.5144323284158</v>
      </c>
      <c r="O71" s="25">
        <f t="shared" si="26"/>
        <v>14.253714285714285</v>
      </c>
      <c r="P71">
        <v>1</v>
      </c>
      <c r="Q71">
        <v>1</v>
      </c>
      <c r="R71" s="52"/>
      <c r="S71" s="52"/>
    </row>
    <row r="72" spans="7:19" x14ac:dyDescent="0.25">
      <c r="H72" s="8"/>
      <c r="I72" s="6">
        <v>7710</v>
      </c>
      <c r="J72" s="6" t="str">
        <f t="shared" si="21"/>
        <v>77</v>
      </c>
      <c r="K72" s="40" t="str">
        <f t="shared" si="22"/>
        <v>10</v>
      </c>
      <c r="L72" s="6">
        <f t="shared" si="23"/>
        <v>3170</v>
      </c>
      <c r="M72" s="6">
        <f t="shared" si="24"/>
        <v>50720</v>
      </c>
      <c r="N72" s="24">
        <f t="shared" si="25"/>
        <v>1104.1009463722398</v>
      </c>
      <c r="O72" s="25">
        <f t="shared" si="26"/>
        <v>14.491428571428569</v>
      </c>
      <c r="P72">
        <v>1</v>
      </c>
      <c r="Q72">
        <v>1</v>
      </c>
      <c r="R72" s="52"/>
      <c r="S72" s="52"/>
    </row>
    <row r="73" spans="7:19" x14ac:dyDescent="0.25">
      <c r="H73" s="8"/>
      <c r="I73" s="6">
        <v>7910</v>
      </c>
      <c r="J73" s="6" t="str">
        <f t="shared" si="21"/>
        <v>79</v>
      </c>
      <c r="K73" s="40" t="str">
        <f t="shared" si="22"/>
        <v>10</v>
      </c>
      <c r="L73" s="6">
        <f t="shared" si="23"/>
        <v>3222</v>
      </c>
      <c r="M73" s="6">
        <f t="shared" si="24"/>
        <v>51552</v>
      </c>
      <c r="N73" s="24">
        <f t="shared" si="25"/>
        <v>1086.2818125387957</v>
      </c>
      <c r="O73" s="25">
        <f t="shared" si="26"/>
        <v>14.729142857142856</v>
      </c>
      <c r="P73">
        <v>1</v>
      </c>
      <c r="Q73">
        <v>2</v>
      </c>
      <c r="R73" s="52"/>
      <c r="S73" s="52"/>
    </row>
    <row r="74" spans="7:19" x14ac:dyDescent="0.25">
      <c r="H74" s="8"/>
      <c r="I74" s="6" t="s">
        <v>236</v>
      </c>
      <c r="J74" s="6" t="str">
        <f t="shared" si="21"/>
        <v>7B</v>
      </c>
      <c r="K74" s="40" t="str">
        <f t="shared" si="22"/>
        <v>10</v>
      </c>
      <c r="L74" s="6">
        <f t="shared" si="23"/>
        <v>3274</v>
      </c>
      <c r="M74" s="6">
        <f t="shared" si="24"/>
        <v>52384</v>
      </c>
      <c r="N74" s="24">
        <f t="shared" si="25"/>
        <v>1069.0287110568113</v>
      </c>
      <c r="O74" s="25">
        <f t="shared" si="26"/>
        <v>14.96685714285714</v>
      </c>
      <c r="P74">
        <v>1</v>
      </c>
      <c r="Q74">
        <v>1</v>
      </c>
      <c r="R74" s="52"/>
      <c r="S74" s="52"/>
    </row>
    <row r="75" spans="7:19" x14ac:dyDescent="0.25">
      <c r="H75" s="8"/>
      <c r="I75" s="6" t="s">
        <v>235</v>
      </c>
      <c r="J75" s="6" t="str">
        <f t="shared" si="21"/>
        <v>7D</v>
      </c>
      <c r="K75" s="40" t="str">
        <f t="shared" si="22"/>
        <v>10</v>
      </c>
      <c r="L75" s="6">
        <f t="shared" si="23"/>
        <v>3326</v>
      </c>
      <c r="M75" s="6">
        <f t="shared" si="24"/>
        <v>53216</v>
      </c>
      <c r="N75" s="24">
        <f t="shared" si="25"/>
        <v>1052.3150932050512</v>
      </c>
      <c r="O75" s="25">
        <f t="shared" si="26"/>
        <v>15.204571428571427</v>
      </c>
      <c r="P75">
        <v>1</v>
      </c>
      <c r="Q75">
        <v>1</v>
      </c>
      <c r="R75" s="52"/>
      <c r="S75" s="52"/>
    </row>
    <row r="76" spans="7:19" ht="15.75" thickBot="1" x14ac:dyDescent="0.3">
      <c r="H76" s="8"/>
      <c r="I76" s="26" t="s">
        <v>234</v>
      </c>
      <c r="J76" s="6" t="str">
        <f t="shared" si="21"/>
        <v>7F</v>
      </c>
      <c r="K76" s="40" t="str">
        <f t="shared" si="22"/>
        <v>10</v>
      </c>
      <c r="L76" s="6">
        <f t="shared" si="23"/>
        <v>3378</v>
      </c>
      <c r="M76" s="6">
        <f t="shared" si="24"/>
        <v>54048</v>
      </c>
      <c r="N76" s="24">
        <f t="shared" si="25"/>
        <v>1036.1160449970396</v>
      </c>
      <c r="O76" s="25">
        <f t="shared" si="26"/>
        <v>15.442285714285713</v>
      </c>
      <c r="P76">
        <v>1</v>
      </c>
      <c r="Q76">
        <v>2</v>
      </c>
      <c r="R76" s="52"/>
      <c r="S76" s="52"/>
    </row>
    <row r="77" spans="7:19" ht="15.75" thickTop="1" x14ac:dyDescent="0.25">
      <c r="H77" s="8"/>
      <c r="P77" s="41">
        <f>SUM(P59:P76)</f>
        <v>18</v>
      </c>
      <c r="Q77" s="41">
        <f>SUM(Q59:Q76)</f>
        <v>24</v>
      </c>
      <c r="R77" s="66"/>
      <c r="S77" s="52"/>
    </row>
    <row r="78" spans="7:19" x14ac:dyDescent="0.25">
      <c r="H78" s="8"/>
      <c r="R78" s="52"/>
      <c r="S78" s="52"/>
    </row>
    <row r="79" spans="7:19" x14ac:dyDescent="0.25">
      <c r="G79" t="s">
        <v>187</v>
      </c>
      <c r="H79" s="60" t="s">
        <v>195</v>
      </c>
      <c r="I79" s="6">
        <v>1008</v>
      </c>
      <c r="J79" s="6" t="str">
        <f t="shared" ref="J79:J94" si="27">DEC2HEX(_xlfn.BITRSHIFT(HEX2DEC(I79),8))</f>
        <v>10</v>
      </c>
      <c r="K79" s="40" t="str">
        <f t="shared" ref="K79:K94" si="28">DEC2HEX(_xlfn.BITAND(HEX2DEC(I79),255))</f>
        <v>8</v>
      </c>
      <c r="L79" s="6">
        <f t="shared" ref="L79:L94" si="29">$D$19+2*((HEX2DEC(J79)-1)*13+8)</f>
        <v>492</v>
      </c>
      <c r="M79" s="6">
        <f t="shared" ref="M79:M94" si="30">L79*HEX2DEC(K79)</f>
        <v>3936</v>
      </c>
      <c r="N79" s="24">
        <f t="shared" ref="N79:N94" si="31">$D$1/L79</f>
        <v>7113.8211382113823</v>
      </c>
      <c r="O79" s="25">
        <f t="shared" ref="O79:O94" si="32">$D$2*M79</f>
        <v>1.1245714285714283</v>
      </c>
      <c r="P79">
        <v>1</v>
      </c>
      <c r="Q79">
        <v>1</v>
      </c>
      <c r="R79" s="52" t="s">
        <v>347</v>
      </c>
      <c r="S79" s="52" t="s">
        <v>348</v>
      </c>
    </row>
    <row r="80" spans="7:19" x14ac:dyDescent="0.25">
      <c r="H80" s="8"/>
      <c r="I80" s="6">
        <v>2008</v>
      </c>
      <c r="J80" s="6" t="str">
        <f t="shared" si="27"/>
        <v>20</v>
      </c>
      <c r="K80" s="40" t="str">
        <f t="shared" si="28"/>
        <v>8</v>
      </c>
      <c r="L80" s="6">
        <f t="shared" si="29"/>
        <v>908</v>
      </c>
      <c r="M80" s="6">
        <f t="shared" si="30"/>
        <v>7264</v>
      </c>
      <c r="N80" s="24">
        <f t="shared" si="31"/>
        <v>3854.6255506607931</v>
      </c>
      <c r="O80" s="25">
        <f t="shared" si="32"/>
        <v>2.0754285714285712</v>
      </c>
      <c r="P80">
        <v>1</v>
      </c>
      <c r="Q80">
        <v>1</v>
      </c>
      <c r="R80" s="52"/>
      <c r="S80" s="52"/>
    </row>
    <row r="81" spans="8:19" x14ac:dyDescent="0.25">
      <c r="H81" s="8"/>
      <c r="I81" s="6">
        <v>3008</v>
      </c>
      <c r="J81" s="6" t="str">
        <f t="shared" si="27"/>
        <v>30</v>
      </c>
      <c r="K81" s="40" t="str">
        <f t="shared" si="28"/>
        <v>8</v>
      </c>
      <c r="L81" s="6">
        <f t="shared" si="29"/>
        <v>1324</v>
      </c>
      <c r="M81" s="6">
        <f t="shared" si="30"/>
        <v>10592</v>
      </c>
      <c r="N81" s="24">
        <f t="shared" si="31"/>
        <v>2643.5045317220543</v>
      </c>
      <c r="O81" s="25">
        <f t="shared" si="32"/>
        <v>3.0262857142857138</v>
      </c>
      <c r="P81">
        <v>1</v>
      </c>
      <c r="Q81">
        <v>1</v>
      </c>
      <c r="R81" s="52"/>
      <c r="S81" s="52"/>
    </row>
    <row r="82" spans="8:19" x14ac:dyDescent="0.25">
      <c r="H82" s="8"/>
      <c r="I82" s="6">
        <v>4008</v>
      </c>
      <c r="J82" s="6" t="str">
        <f t="shared" si="27"/>
        <v>40</v>
      </c>
      <c r="K82" s="40" t="str">
        <f t="shared" si="28"/>
        <v>8</v>
      </c>
      <c r="L82" s="6">
        <f t="shared" si="29"/>
        <v>1740</v>
      </c>
      <c r="M82" s="6">
        <f t="shared" si="30"/>
        <v>13920</v>
      </c>
      <c r="N82" s="24">
        <f t="shared" si="31"/>
        <v>2011.4942528735633</v>
      </c>
      <c r="O82" s="25">
        <f t="shared" si="32"/>
        <v>3.9771428571428569</v>
      </c>
      <c r="P82">
        <v>1</v>
      </c>
      <c r="Q82">
        <v>1</v>
      </c>
      <c r="R82" s="52"/>
      <c r="S82" s="52"/>
    </row>
    <row r="83" spans="8:19" x14ac:dyDescent="0.25">
      <c r="H83" s="8"/>
      <c r="I83" s="6">
        <v>5008</v>
      </c>
      <c r="J83" s="6" t="str">
        <f t="shared" si="27"/>
        <v>50</v>
      </c>
      <c r="K83" s="40" t="str">
        <f t="shared" si="28"/>
        <v>8</v>
      </c>
      <c r="L83" s="6">
        <f t="shared" si="29"/>
        <v>2156</v>
      </c>
      <c r="M83" s="6">
        <f t="shared" si="30"/>
        <v>17248</v>
      </c>
      <c r="N83" s="24">
        <f t="shared" si="31"/>
        <v>1623.3766233766235</v>
      </c>
      <c r="O83" s="25">
        <f t="shared" si="32"/>
        <v>4.927999999999999</v>
      </c>
      <c r="P83">
        <v>1</v>
      </c>
      <c r="Q83">
        <v>1</v>
      </c>
      <c r="R83" s="52"/>
      <c r="S83" s="52"/>
    </row>
    <row r="84" spans="8:19" x14ac:dyDescent="0.25">
      <c r="H84" s="8"/>
      <c r="I84" s="6">
        <v>6008</v>
      </c>
      <c r="J84" s="6" t="str">
        <f t="shared" si="27"/>
        <v>60</v>
      </c>
      <c r="K84" s="40" t="str">
        <f t="shared" si="28"/>
        <v>8</v>
      </c>
      <c r="L84" s="6">
        <f t="shared" si="29"/>
        <v>2572</v>
      </c>
      <c r="M84" s="6">
        <f t="shared" si="30"/>
        <v>20576</v>
      </c>
      <c r="N84" s="24">
        <f t="shared" si="31"/>
        <v>1360.8087091757386</v>
      </c>
      <c r="O84" s="25">
        <f t="shared" si="32"/>
        <v>5.8788571428571421</v>
      </c>
      <c r="P84">
        <v>1</v>
      </c>
      <c r="Q84">
        <v>1</v>
      </c>
      <c r="R84" s="52"/>
      <c r="S84" s="52"/>
    </row>
    <row r="85" spans="8:19" x14ac:dyDescent="0.25">
      <c r="H85" s="8"/>
      <c r="I85" s="6">
        <v>7008</v>
      </c>
      <c r="J85" s="6" t="str">
        <f t="shared" si="27"/>
        <v>70</v>
      </c>
      <c r="K85" s="40" t="str">
        <f t="shared" si="28"/>
        <v>8</v>
      </c>
      <c r="L85" s="6">
        <f t="shared" si="29"/>
        <v>2988</v>
      </c>
      <c r="M85" s="6">
        <f t="shared" si="30"/>
        <v>23904</v>
      </c>
      <c r="N85" s="24">
        <f t="shared" si="31"/>
        <v>1171.3520749665329</v>
      </c>
      <c r="O85" s="25">
        <f t="shared" si="32"/>
        <v>6.8297142857142852</v>
      </c>
      <c r="P85">
        <v>1</v>
      </c>
      <c r="Q85">
        <v>1</v>
      </c>
      <c r="R85" s="52"/>
      <c r="S85" s="52"/>
    </row>
    <row r="86" spans="8:19" x14ac:dyDescent="0.25">
      <c r="H86" s="8"/>
      <c r="I86" s="6">
        <v>8008</v>
      </c>
      <c r="J86" s="6" t="str">
        <f t="shared" si="27"/>
        <v>80</v>
      </c>
      <c r="K86" s="40" t="str">
        <f t="shared" si="28"/>
        <v>8</v>
      </c>
      <c r="L86" s="6">
        <f t="shared" si="29"/>
        <v>3404</v>
      </c>
      <c r="M86" s="6">
        <f t="shared" si="30"/>
        <v>27232</v>
      </c>
      <c r="N86" s="24">
        <f t="shared" si="31"/>
        <v>1028.2021151586368</v>
      </c>
      <c r="O86" s="25">
        <f t="shared" si="32"/>
        <v>7.7805714285714274</v>
      </c>
      <c r="P86">
        <v>1</v>
      </c>
      <c r="Q86">
        <v>1</v>
      </c>
      <c r="R86" s="52"/>
      <c r="S86" s="52"/>
    </row>
    <row r="87" spans="8:19" x14ac:dyDescent="0.25">
      <c r="H87" s="8"/>
      <c r="I87" s="6">
        <v>9008</v>
      </c>
      <c r="J87" s="6" t="str">
        <f t="shared" si="27"/>
        <v>90</v>
      </c>
      <c r="K87" s="40" t="str">
        <f t="shared" si="28"/>
        <v>8</v>
      </c>
      <c r="L87" s="6">
        <f t="shared" si="29"/>
        <v>3820</v>
      </c>
      <c r="M87" s="6">
        <f t="shared" si="30"/>
        <v>30560</v>
      </c>
      <c r="N87" s="24">
        <f t="shared" si="31"/>
        <v>916.23036649214657</v>
      </c>
      <c r="O87" s="25">
        <f t="shared" si="32"/>
        <v>8.7314285714285695</v>
      </c>
      <c r="P87">
        <v>1</v>
      </c>
      <c r="Q87">
        <v>1</v>
      </c>
      <c r="R87" s="52"/>
      <c r="S87" s="52"/>
    </row>
    <row r="88" spans="8:19" x14ac:dyDescent="0.25">
      <c r="H88" s="8"/>
      <c r="I88" s="6">
        <v>8008</v>
      </c>
      <c r="J88" s="6" t="str">
        <f t="shared" si="27"/>
        <v>80</v>
      </c>
      <c r="K88" s="40" t="str">
        <f t="shared" si="28"/>
        <v>8</v>
      </c>
      <c r="L88" s="6">
        <f t="shared" si="29"/>
        <v>3404</v>
      </c>
      <c r="M88" s="6">
        <f t="shared" si="30"/>
        <v>27232</v>
      </c>
      <c r="N88" s="24">
        <f t="shared" si="31"/>
        <v>1028.2021151586368</v>
      </c>
      <c r="O88" s="25">
        <f t="shared" si="32"/>
        <v>7.7805714285714274</v>
      </c>
      <c r="P88">
        <v>1</v>
      </c>
      <c r="Q88">
        <v>1</v>
      </c>
      <c r="R88" s="52"/>
      <c r="S88" s="52"/>
    </row>
    <row r="89" spans="8:19" x14ac:dyDescent="0.25">
      <c r="H89" s="8"/>
      <c r="I89" s="6">
        <v>9008</v>
      </c>
      <c r="J89" s="6" t="str">
        <f t="shared" si="27"/>
        <v>90</v>
      </c>
      <c r="K89" s="40" t="str">
        <f t="shared" si="28"/>
        <v>8</v>
      </c>
      <c r="L89" s="6">
        <f t="shared" si="29"/>
        <v>3820</v>
      </c>
      <c r="M89" s="6">
        <f t="shared" si="30"/>
        <v>30560</v>
      </c>
      <c r="N89" s="24">
        <f t="shared" si="31"/>
        <v>916.23036649214657</v>
      </c>
      <c r="O89" s="25">
        <f t="shared" si="32"/>
        <v>8.7314285714285695</v>
      </c>
      <c r="P89">
        <v>1</v>
      </c>
      <c r="Q89">
        <v>1</v>
      </c>
      <c r="R89" s="52"/>
      <c r="S89" s="52"/>
    </row>
    <row r="90" spans="8:19" x14ac:dyDescent="0.25">
      <c r="H90" s="27"/>
      <c r="I90" s="6">
        <v>8008</v>
      </c>
      <c r="J90" s="6" t="str">
        <f t="shared" si="27"/>
        <v>80</v>
      </c>
      <c r="K90" s="40" t="str">
        <f t="shared" si="28"/>
        <v>8</v>
      </c>
      <c r="L90" s="6">
        <f t="shared" si="29"/>
        <v>3404</v>
      </c>
      <c r="M90" s="6">
        <f t="shared" si="30"/>
        <v>27232</v>
      </c>
      <c r="N90" s="24">
        <f t="shared" si="31"/>
        <v>1028.2021151586368</v>
      </c>
      <c r="O90" s="25">
        <f t="shared" si="32"/>
        <v>7.7805714285714274</v>
      </c>
      <c r="P90">
        <v>1</v>
      </c>
      <c r="Q90">
        <v>1</v>
      </c>
      <c r="R90" s="52"/>
      <c r="S90" s="52"/>
    </row>
    <row r="91" spans="8:19" x14ac:dyDescent="0.25">
      <c r="H91" s="8"/>
      <c r="I91" s="6">
        <v>9008</v>
      </c>
      <c r="J91" s="6" t="str">
        <f t="shared" si="27"/>
        <v>90</v>
      </c>
      <c r="K91" s="40" t="str">
        <f t="shared" si="28"/>
        <v>8</v>
      </c>
      <c r="L91" s="6">
        <f t="shared" si="29"/>
        <v>3820</v>
      </c>
      <c r="M91" s="6">
        <f t="shared" si="30"/>
        <v>30560</v>
      </c>
      <c r="N91" s="24">
        <f t="shared" si="31"/>
        <v>916.23036649214657</v>
      </c>
      <c r="O91" s="25">
        <f t="shared" si="32"/>
        <v>8.7314285714285695</v>
      </c>
      <c r="P91">
        <v>1</v>
      </c>
      <c r="Q91">
        <v>1</v>
      </c>
      <c r="R91" s="52"/>
      <c r="S91" s="52"/>
    </row>
    <row r="92" spans="8:19" x14ac:dyDescent="0.25">
      <c r="H92" s="27"/>
      <c r="I92" s="6">
        <v>8008</v>
      </c>
      <c r="J92" s="6" t="str">
        <f t="shared" si="27"/>
        <v>80</v>
      </c>
      <c r="K92" s="40" t="str">
        <f t="shared" si="28"/>
        <v>8</v>
      </c>
      <c r="L92" s="6">
        <f t="shared" si="29"/>
        <v>3404</v>
      </c>
      <c r="M92" s="6">
        <f t="shared" si="30"/>
        <v>27232</v>
      </c>
      <c r="N92" s="24">
        <f t="shared" si="31"/>
        <v>1028.2021151586368</v>
      </c>
      <c r="O92" s="25">
        <f t="shared" si="32"/>
        <v>7.7805714285714274</v>
      </c>
      <c r="P92">
        <v>1</v>
      </c>
      <c r="Q92">
        <v>1</v>
      </c>
      <c r="R92" s="52"/>
      <c r="S92" s="52"/>
    </row>
    <row r="93" spans="8:19" x14ac:dyDescent="0.25">
      <c r="H93" s="8"/>
      <c r="I93" s="6">
        <v>9008</v>
      </c>
      <c r="J93" s="6" t="str">
        <f t="shared" si="27"/>
        <v>90</v>
      </c>
      <c r="K93" s="40" t="str">
        <f t="shared" si="28"/>
        <v>8</v>
      </c>
      <c r="L93" s="6">
        <f t="shared" si="29"/>
        <v>3820</v>
      </c>
      <c r="M93" s="6">
        <f t="shared" si="30"/>
        <v>30560</v>
      </c>
      <c r="N93" s="24">
        <f t="shared" si="31"/>
        <v>916.23036649214657</v>
      </c>
      <c r="O93" s="25">
        <f t="shared" si="32"/>
        <v>8.7314285714285695</v>
      </c>
      <c r="P93">
        <v>1</v>
      </c>
      <c r="Q93">
        <v>1</v>
      </c>
      <c r="R93" s="52"/>
      <c r="S93" s="52"/>
    </row>
    <row r="94" spans="8:19" ht="15.75" thickBot="1" x14ac:dyDescent="0.3">
      <c r="H94" s="8"/>
      <c r="I94" s="6">
        <v>8008</v>
      </c>
      <c r="J94" s="6" t="str">
        <f t="shared" si="27"/>
        <v>80</v>
      </c>
      <c r="K94" s="40" t="str">
        <f t="shared" si="28"/>
        <v>8</v>
      </c>
      <c r="L94" s="6">
        <f t="shared" si="29"/>
        <v>3404</v>
      </c>
      <c r="M94" s="6">
        <f t="shared" si="30"/>
        <v>27232</v>
      </c>
      <c r="N94" s="24">
        <f t="shared" si="31"/>
        <v>1028.2021151586368</v>
      </c>
      <c r="O94" s="25">
        <f t="shared" si="32"/>
        <v>7.7805714285714274</v>
      </c>
      <c r="P94">
        <v>1</v>
      </c>
      <c r="Q94">
        <v>1</v>
      </c>
      <c r="R94" s="52"/>
      <c r="S94" s="52"/>
    </row>
    <row r="95" spans="8:19" ht="15.75" thickTop="1" x14ac:dyDescent="0.25">
      <c r="H95" s="8"/>
      <c r="P95" s="41">
        <f>SUM(P79:P94)</f>
        <v>16</v>
      </c>
      <c r="Q95" s="41">
        <f>SUM(Q79:Q94)</f>
        <v>16</v>
      </c>
      <c r="R95" s="66"/>
      <c r="S95" s="52"/>
    </row>
    <row r="96" spans="8:19" x14ac:dyDescent="0.25">
      <c r="H96" s="8"/>
    </row>
    <row r="97" spans="7:19" x14ac:dyDescent="0.25">
      <c r="G97" s="55" t="s">
        <v>214</v>
      </c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</row>
    <row r="98" spans="7:19" x14ac:dyDescent="0.25">
      <c r="G98" s="29" t="s">
        <v>322</v>
      </c>
      <c r="H98" s="31" t="s">
        <v>287</v>
      </c>
      <c r="I98" s="39" t="s">
        <v>22</v>
      </c>
      <c r="J98" s="31" t="s">
        <v>23</v>
      </c>
      <c r="K98" s="31" t="s">
        <v>24</v>
      </c>
      <c r="L98" s="31" t="s">
        <v>189</v>
      </c>
      <c r="M98" s="31" t="s">
        <v>182</v>
      </c>
      <c r="N98" s="31" t="s">
        <v>188</v>
      </c>
      <c r="O98" s="31" t="s">
        <v>25</v>
      </c>
      <c r="P98" s="31" t="s">
        <v>286</v>
      </c>
      <c r="Q98" s="31" t="s">
        <v>326</v>
      </c>
      <c r="R98" s="31" t="s">
        <v>337</v>
      </c>
      <c r="S98" s="31" t="s">
        <v>346</v>
      </c>
    </row>
    <row r="99" spans="7:19" x14ac:dyDescent="0.25">
      <c r="G99" s="15">
        <v>9750</v>
      </c>
      <c r="H99" s="8" t="s">
        <v>219</v>
      </c>
      <c r="I99" s="6">
        <v>8001</v>
      </c>
      <c r="J99" s="6" t="str">
        <f>DEC2HEX(_xlfn.BITRSHIFT(HEX2DEC(I99),8))</f>
        <v>80</v>
      </c>
      <c r="K99" s="40" t="str">
        <f>DEC2HEX(_xlfn.BITAND(HEX2DEC(I99),255))</f>
        <v>1</v>
      </c>
      <c r="L99" s="6">
        <f>$D$19+2*((HEX2DEC(J99)-1)*13+8)</f>
        <v>3404</v>
      </c>
      <c r="M99" s="6">
        <f>L99*HEX2DEC(K99)</f>
        <v>3404</v>
      </c>
      <c r="N99" s="24">
        <f>$D$1/L99</f>
        <v>1028.2021151586368</v>
      </c>
      <c r="O99" s="25">
        <f>$D$2*M99</f>
        <v>0.97257142857142842</v>
      </c>
      <c r="P99">
        <v>15</v>
      </c>
      <c r="Q99">
        <v>15</v>
      </c>
      <c r="R99" s="65" t="s">
        <v>347</v>
      </c>
      <c r="S99" s="67"/>
    </row>
    <row r="100" spans="7:19" x14ac:dyDescent="0.25">
      <c r="H100" s="8"/>
      <c r="I100" s="6" t="s">
        <v>329</v>
      </c>
      <c r="J100" s="6" t="str">
        <f>DEC2HEX(_xlfn.BITRSHIFT(HEX2DEC(I100),8))</f>
        <v>DA</v>
      </c>
      <c r="K100" s="40" t="str">
        <f>DEC2HEX(_xlfn.BITAND(HEX2DEC(I100),255))</f>
        <v>1</v>
      </c>
      <c r="L100" s="6">
        <f>$D$19+2*((HEX2DEC(J100)-1)*13+8)</f>
        <v>5744</v>
      </c>
      <c r="M100" s="6">
        <f>L100*HEX2DEC(K100)</f>
        <v>5744</v>
      </c>
      <c r="N100" s="24">
        <f>$D$1/L100</f>
        <v>609.33147632311977</v>
      </c>
      <c r="O100" s="25">
        <f>$D$2*M100</f>
        <v>1.641142857142857</v>
      </c>
      <c r="P100">
        <v>8</v>
      </c>
      <c r="Q100">
        <v>8</v>
      </c>
      <c r="R100" s="67"/>
      <c r="S100" s="67"/>
    </row>
    <row r="101" spans="7:19" x14ac:dyDescent="0.25">
      <c r="H101" s="8"/>
      <c r="I101" s="6"/>
      <c r="J101" s="6"/>
      <c r="K101" s="40"/>
      <c r="L101" s="6"/>
      <c r="M101" s="6"/>
      <c r="N101" s="24"/>
      <c r="O101" s="25"/>
      <c r="R101" s="67"/>
      <c r="S101" s="67"/>
    </row>
    <row r="102" spans="7:19" x14ac:dyDescent="0.25">
      <c r="G102" t="s">
        <v>215</v>
      </c>
      <c r="H102" s="33" t="s">
        <v>291</v>
      </c>
      <c r="I102" s="26" t="s">
        <v>218</v>
      </c>
      <c r="J102" s="6" t="str">
        <f t="shared" ref="J102:J113" si="33">DEC2HEX(_xlfn.BITRSHIFT(HEX2DEC(I102),8))</f>
        <v>6</v>
      </c>
      <c r="K102" s="40" t="str">
        <f t="shared" ref="K102:K113" si="34">DEC2HEX(_xlfn.BITAND(HEX2DEC(I102),255))</f>
        <v>1</v>
      </c>
      <c r="L102" s="6">
        <f t="shared" ref="L102:L113" si="35">$D$19+2*((HEX2DEC(J102)-1)*13+8)</f>
        <v>232</v>
      </c>
      <c r="M102" s="6">
        <f t="shared" ref="M102:M113" si="36">L102*HEX2DEC(K102)</f>
        <v>232</v>
      </c>
      <c r="N102" s="24">
        <f t="shared" ref="N102:N113" si="37">$D$1/L102</f>
        <v>15086.206896551725</v>
      </c>
      <c r="O102" s="25">
        <f t="shared" ref="O102:O113" si="38">$D$2*M102</f>
        <v>6.6285714285714281E-2</v>
      </c>
      <c r="P102">
        <v>1</v>
      </c>
      <c r="Q102">
        <v>1</v>
      </c>
      <c r="R102" s="65" t="s">
        <v>347</v>
      </c>
      <c r="S102" s="52" t="s">
        <v>348</v>
      </c>
    </row>
    <row r="103" spans="7:19" x14ac:dyDescent="0.25">
      <c r="H103" s="8"/>
      <c r="I103" s="6">
        <v>8501</v>
      </c>
      <c r="J103" s="6" t="str">
        <f t="shared" si="33"/>
        <v>85</v>
      </c>
      <c r="K103" s="40" t="str">
        <f t="shared" si="34"/>
        <v>1</v>
      </c>
      <c r="L103" s="6">
        <f t="shared" si="35"/>
        <v>3534</v>
      </c>
      <c r="M103" s="6">
        <f t="shared" si="36"/>
        <v>3534</v>
      </c>
      <c r="N103" s="24">
        <f t="shared" si="37"/>
        <v>990.37917374080359</v>
      </c>
      <c r="O103" s="25">
        <f t="shared" si="38"/>
        <v>1.0097142857142856</v>
      </c>
      <c r="P103">
        <v>1</v>
      </c>
      <c r="Q103">
        <v>1</v>
      </c>
      <c r="R103" s="65"/>
      <c r="S103" s="67"/>
    </row>
    <row r="104" spans="7:19" x14ac:dyDescent="0.25">
      <c r="H104" s="8"/>
      <c r="I104" s="26" t="s">
        <v>220</v>
      </c>
      <c r="J104" s="6" t="str">
        <f t="shared" si="33"/>
        <v>5</v>
      </c>
      <c r="K104" s="40" t="str">
        <f t="shared" si="34"/>
        <v>1</v>
      </c>
      <c r="L104" s="6">
        <f t="shared" si="35"/>
        <v>206</v>
      </c>
      <c r="M104" s="6">
        <f t="shared" si="36"/>
        <v>206</v>
      </c>
      <c r="N104" s="24">
        <f t="shared" si="37"/>
        <v>16990.291262135921</v>
      </c>
      <c r="O104" s="25">
        <f t="shared" si="38"/>
        <v>5.8857142857142851E-2</v>
      </c>
      <c r="P104">
        <v>1</v>
      </c>
      <c r="Q104">
        <v>1</v>
      </c>
      <c r="R104" s="65"/>
      <c r="S104" s="67"/>
    </row>
    <row r="105" spans="7:19" x14ac:dyDescent="0.25">
      <c r="H105" s="8"/>
      <c r="I105" s="6">
        <v>8401</v>
      </c>
      <c r="J105" s="6" t="str">
        <f t="shared" si="33"/>
        <v>84</v>
      </c>
      <c r="K105" s="40" t="str">
        <f t="shared" si="34"/>
        <v>1</v>
      </c>
      <c r="L105" s="6">
        <f t="shared" si="35"/>
        <v>3508</v>
      </c>
      <c r="M105" s="6">
        <f t="shared" si="36"/>
        <v>3508</v>
      </c>
      <c r="N105" s="24">
        <f t="shared" si="37"/>
        <v>997.71949828962374</v>
      </c>
      <c r="O105" s="25">
        <f t="shared" si="38"/>
        <v>1.0022857142857142</v>
      </c>
      <c r="P105">
        <v>1</v>
      </c>
      <c r="Q105">
        <v>1</v>
      </c>
      <c r="R105" s="65"/>
      <c r="S105" s="67"/>
    </row>
    <row r="106" spans="7:19" x14ac:dyDescent="0.25">
      <c r="H106" s="8"/>
      <c r="I106" s="26" t="s">
        <v>221</v>
      </c>
      <c r="J106" s="6" t="str">
        <f t="shared" si="33"/>
        <v>4</v>
      </c>
      <c r="K106" s="40" t="str">
        <f t="shared" si="34"/>
        <v>1</v>
      </c>
      <c r="L106" s="6">
        <f t="shared" si="35"/>
        <v>180</v>
      </c>
      <c r="M106" s="6">
        <f t="shared" si="36"/>
        <v>180</v>
      </c>
      <c r="N106" s="24">
        <f t="shared" si="37"/>
        <v>19444.444444444445</v>
      </c>
      <c r="O106" s="25">
        <f t="shared" si="38"/>
        <v>5.1428571428571421E-2</v>
      </c>
      <c r="P106">
        <v>1</v>
      </c>
      <c r="Q106">
        <v>1</v>
      </c>
      <c r="R106" s="65"/>
      <c r="S106" s="67"/>
    </row>
    <row r="107" spans="7:19" x14ac:dyDescent="0.25">
      <c r="G107" s="22"/>
      <c r="H107" s="8"/>
      <c r="I107" s="6">
        <v>8301</v>
      </c>
      <c r="J107" s="6" t="str">
        <f t="shared" si="33"/>
        <v>83</v>
      </c>
      <c r="K107" s="40" t="str">
        <f t="shared" si="34"/>
        <v>1</v>
      </c>
      <c r="L107" s="6">
        <f t="shared" si="35"/>
        <v>3482</v>
      </c>
      <c r="M107" s="6">
        <f t="shared" si="36"/>
        <v>3482</v>
      </c>
      <c r="N107" s="24">
        <f t="shared" si="37"/>
        <v>1005.1694428489374</v>
      </c>
      <c r="O107" s="25">
        <f t="shared" si="38"/>
        <v>0.99485714285714277</v>
      </c>
      <c r="P107">
        <v>1</v>
      </c>
      <c r="Q107">
        <v>1</v>
      </c>
      <c r="R107" s="65"/>
      <c r="S107" s="67"/>
    </row>
    <row r="108" spans="7:19" x14ac:dyDescent="0.25">
      <c r="H108" s="8"/>
      <c r="I108" s="26" t="s">
        <v>222</v>
      </c>
      <c r="J108" s="6" t="str">
        <f t="shared" si="33"/>
        <v>3</v>
      </c>
      <c r="K108" s="40" t="str">
        <f t="shared" si="34"/>
        <v>1</v>
      </c>
      <c r="L108" s="6">
        <f t="shared" si="35"/>
        <v>154</v>
      </c>
      <c r="M108" s="6">
        <f t="shared" si="36"/>
        <v>154</v>
      </c>
      <c r="N108" s="24">
        <f t="shared" si="37"/>
        <v>22727.272727272728</v>
      </c>
      <c r="O108" s="25">
        <f t="shared" si="38"/>
        <v>4.3999999999999997E-2</v>
      </c>
      <c r="P108">
        <v>1</v>
      </c>
      <c r="Q108">
        <v>1</v>
      </c>
      <c r="R108" s="65"/>
      <c r="S108" s="67"/>
    </row>
    <row r="109" spans="7:19" x14ac:dyDescent="0.25">
      <c r="H109" s="8"/>
      <c r="I109" s="26">
        <v>8201</v>
      </c>
      <c r="J109" s="6" t="str">
        <f t="shared" si="33"/>
        <v>82</v>
      </c>
      <c r="K109" s="40" t="str">
        <f t="shared" si="34"/>
        <v>1</v>
      </c>
      <c r="L109" s="6">
        <f t="shared" si="35"/>
        <v>3456</v>
      </c>
      <c r="M109" s="6">
        <f t="shared" si="36"/>
        <v>3456</v>
      </c>
      <c r="N109" s="24">
        <f t="shared" si="37"/>
        <v>1012.7314814814815</v>
      </c>
      <c r="O109" s="25">
        <f t="shared" si="38"/>
        <v>0.98742857142857132</v>
      </c>
      <c r="P109">
        <v>1</v>
      </c>
      <c r="Q109">
        <v>1</v>
      </c>
      <c r="R109" s="65"/>
      <c r="S109" s="67"/>
    </row>
    <row r="110" spans="7:19" x14ac:dyDescent="0.25">
      <c r="H110" s="8"/>
      <c r="I110" s="26" t="s">
        <v>223</v>
      </c>
      <c r="J110" s="6" t="str">
        <f t="shared" si="33"/>
        <v>2</v>
      </c>
      <c r="K110" s="40" t="str">
        <f t="shared" si="34"/>
        <v>1</v>
      </c>
      <c r="L110" s="6">
        <f t="shared" si="35"/>
        <v>128</v>
      </c>
      <c r="M110" s="6">
        <f t="shared" si="36"/>
        <v>128</v>
      </c>
      <c r="N110" s="24">
        <f t="shared" si="37"/>
        <v>27343.75</v>
      </c>
      <c r="O110" s="25">
        <f t="shared" si="38"/>
        <v>3.6571428571428567E-2</v>
      </c>
      <c r="P110">
        <v>1</v>
      </c>
      <c r="Q110">
        <v>1</v>
      </c>
      <c r="R110" s="65"/>
      <c r="S110" s="67"/>
    </row>
    <row r="111" spans="7:19" x14ac:dyDescent="0.25">
      <c r="H111" s="8"/>
      <c r="I111" s="6">
        <v>8101</v>
      </c>
      <c r="J111" s="6" t="str">
        <f t="shared" si="33"/>
        <v>81</v>
      </c>
      <c r="K111" s="40" t="str">
        <f t="shared" si="34"/>
        <v>1</v>
      </c>
      <c r="L111" s="6">
        <f t="shared" si="35"/>
        <v>3430</v>
      </c>
      <c r="M111" s="6">
        <f t="shared" si="36"/>
        <v>3430</v>
      </c>
      <c r="N111" s="24">
        <f t="shared" si="37"/>
        <v>1020.4081632653061</v>
      </c>
      <c r="O111" s="25">
        <f t="shared" si="38"/>
        <v>0.97999999999999987</v>
      </c>
      <c r="P111">
        <v>1</v>
      </c>
      <c r="Q111">
        <v>1</v>
      </c>
      <c r="R111" s="65"/>
      <c r="S111" s="67"/>
    </row>
    <row r="112" spans="7:19" x14ac:dyDescent="0.25">
      <c r="H112" s="8"/>
      <c r="I112" s="26" t="s">
        <v>224</v>
      </c>
      <c r="J112" s="6" t="str">
        <f t="shared" si="33"/>
        <v>1</v>
      </c>
      <c r="K112" s="40" t="str">
        <f t="shared" si="34"/>
        <v>1</v>
      </c>
      <c r="L112" s="6">
        <f t="shared" si="35"/>
        <v>102</v>
      </c>
      <c r="M112" s="6">
        <f t="shared" si="36"/>
        <v>102</v>
      </c>
      <c r="N112" s="24">
        <f t="shared" si="37"/>
        <v>34313.725490196077</v>
      </c>
      <c r="O112" s="25">
        <f t="shared" si="38"/>
        <v>2.914285714285714E-2</v>
      </c>
      <c r="P112">
        <v>1</v>
      </c>
      <c r="Q112">
        <v>1</v>
      </c>
      <c r="R112" s="65"/>
      <c r="S112" s="67"/>
    </row>
    <row r="113" spans="7:19" ht="15.75" thickBot="1" x14ac:dyDescent="0.3">
      <c r="H113" s="8"/>
      <c r="I113" s="6">
        <v>8001</v>
      </c>
      <c r="J113" s="6" t="str">
        <f t="shared" si="33"/>
        <v>80</v>
      </c>
      <c r="K113" s="40" t="str">
        <f t="shared" si="34"/>
        <v>1</v>
      </c>
      <c r="L113" s="6">
        <f t="shared" si="35"/>
        <v>3404</v>
      </c>
      <c r="M113" s="6">
        <f t="shared" si="36"/>
        <v>3404</v>
      </c>
      <c r="N113" s="24">
        <f t="shared" si="37"/>
        <v>1028.2021151586368</v>
      </c>
      <c r="O113" s="25">
        <f t="shared" si="38"/>
        <v>0.97257142857142842</v>
      </c>
      <c r="P113">
        <v>1</v>
      </c>
      <c r="Q113">
        <v>1</v>
      </c>
      <c r="R113" s="65"/>
      <c r="S113" s="67"/>
    </row>
    <row r="114" spans="7:19" ht="15.75" thickTop="1" x14ac:dyDescent="0.25">
      <c r="H114" s="8"/>
      <c r="I114" s="6"/>
      <c r="P114" s="41">
        <f>SUM(P102:P113)</f>
        <v>12</v>
      </c>
      <c r="Q114" s="41">
        <f>SUM(Q102:Q113)</f>
        <v>12</v>
      </c>
      <c r="R114" s="68"/>
      <c r="S114" s="67"/>
    </row>
    <row r="115" spans="7:19" x14ac:dyDescent="0.25">
      <c r="H115" s="8"/>
      <c r="I115" s="6"/>
      <c r="R115" s="67"/>
      <c r="S115" s="67"/>
    </row>
    <row r="116" spans="7:19" x14ac:dyDescent="0.25">
      <c r="G116" s="33" t="s">
        <v>216</v>
      </c>
      <c r="H116" s="61" t="s">
        <v>292</v>
      </c>
      <c r="I116" s="6" t="s">
        <v>301</v>
      </c>
      <c r="J116" s="6" t="str">
        <f t="shared" ref="J116:J131" si="39">DEC2HEX(_xlfn.BITRSHIFT(HEX2DEC(I116),8))</f>
        <v>1D</v>
      </c>
      <c r="K116" s="40" t="str">
        <f t="shared" ref="K116:K131" si="40">DEC2HEX(_xlfn.BITAND(HEX2DEC(I116),255))</f>
        <v>1</v>
      </c>
      <c r="L116" s="6">
        <f t="shared" ref="L116:L131" si="41">$D$19+2*((HEX2DEC(J116)-1)*13+8)</f>
        <v>830</v>
      </c>
      <c r="M116" s="6">
        <f t="shared" ref="M116:M131" si="42">L116*HEX2DEC(K116)</f>
        <v>830</v>
      </c>
      <c r="N116" s="24">
        <f t="shared" ref="N116:N131" si="43">$D$1/L116</f>
        <v>4216.8674698795185</v>
      </c>
      <c r="O116" s="25">
        <f t="shared" ref="O116:O131" si="44">$D$2*M116</f>
        <v>0.23714285714285713</v>
      </c>
      <c r="P116">
        <v>1</v>
      </c>
      <c r="Q116">
        <v>1</v>
      </c>
      <c r="R116" s="65" t="s">
        <v>347</v>
      </c>
      <c r="S116" s="67"/>
    </row>
    <row r="117" spans="7:19" x14ac:dyDescent="0.25">
      <c r="H117" s="8"/>
      <c r="I117" s="6" t="s">
        <v>302</v>
      </c>
      <c r="J117" s="6" t="str">
        <f t="shared" si="39"/>
        <v>EC</v>
      </c>
      <c r="K117" s="40" t="str">
        <f t="shared" si="40"/>
        <v>1</v>
      </c>
      <c r="L117" s="6">
        <f t="shared" si="41"/>
        <v>6212</v>
      </c>
      <c r="M117" s="6">
        <f t="shared" si="42"/>
        <v>6212</v>
      </c>
      <c r="N117" s="24">
        <f t="shared" si="43"/>
        <v>563.42562781712809</v>
      </c>
      <c r="O117" s="25">
        <f t="shared" si="44"/>
        <v>1.7748571428571427</v>
      </c>
      <c r="P117">
        <v>1</v>
      </c>
      <c r="Q117">
        <v>1</v>
      </c>
      <c r="R117" s="67"/>
      <c r="S117" s="67"/>
    </row>
    <row r="118" spans="7:19" x14ac:dyDescent="0.25">
      <c r="H118" s="8"/>
      <c r="I118" s="6" t="s">
        <v>303</v>
      </c>
      <c r="J118" s="6" t="str">
        <f t="shared" si="39"/>
        <v>FC</v>
      </c>
      <c r="K118" s="40" t="str">
        <f t="shared" si="40"/>
        <v>1</v>
      </c>
      <c r="L118" s="6">
        <f t="shared" si="41"/>
        <v>6628</v>
      </c>
      <c r="M118" s="6">
        <f t="shared" si="42"/>
        <v>6628</v>
      </c>
      <c r="N118" s="24">
        <f t="shared" si="43"/>
        <v>528.06276403138202</v>
      </c>
      <c r="O118" s="25">
        <f t="shared" si="44"/>
        <v>1.8937142857142855</v>
      </c>
      <c r="P118">
        <v>1</v>
      </c>
      <c r="Q118">
        <v>1</v>
      </c>
      <c r="R118" s="67"/>
      <c r="S118" s="67"/>
    </row>
    <row r="119" spans="7:19" x14ac:dyDescent="0.25">
      <c r="H119" s="8"/>
      <c r="I119" s="6" t="s">
        <v>304</v>
      </c>
      <c r="J119" s="6" t="str">
        <f t="shared" si="39"/>
        <v>CC</v>
      </c>
      <c r="K119" s="40" t="str">
        <f t="shared" si="40"/>
        <v>1</v>
      </c>
      <c r="L119" s="6">
        <f t="shared" si="41"/>
        <v>5380</v>
      </c>
      <c r="M119" s="6">
        <f t="shared" si="42"/>
        <v>5380</v>
      </c>
      <c r="N119" s="24">
        <f t="shared" si="43"/>
        <v>650.55762081784383</v>
      </c>
      <c r="O119" s="25">
        <f t="shared" si="44"/>
        <v>1.5371428571428569</v>
      </c>
      <c r="P119">
        <v>1</v>
      </c>
      <c r="Q119">
        <v>1</v>
      </c>
      <c r="R119" s="67"/>
      <c r="S119" s="67"/>
    </row>
    <row r="120" spans="7:19" x14ac:dyDescent="0.25">
      <c r="H120" s="8"/>
      <c r="I120" s="6" t="s">
        <v>305</v>
      </c>
      <c r="J120" s="6" t="str">
        <f t="shared" si="39"/>
        <v>DC</v>
      </c>
      <c r="K120" s="40" t="str">
        <f t="shared" si="40"/>
        <v>1</v>
      </c>
      <c r="L120" s="6">
        <f t="shared" si="41"/>
        <v>5796</v>
      </c>
      <c r="M120" s="6">
        <f t="shared" si="42"/>
        <v>5796</v>
      </c>
      <c r="N120" s="24">
        <f t="shared" si="43"/>
        <v>603.86473429951695</v>
      </c>
      <c r="O120" s="25">
        <f t="shared" si="44"/>
        <v>1.6559999999999999</v>
      </c>
      <c r="P120">
        <v>1</v>
      </c>
      <c r="Q120">
        <v>1</v>
      </c>
      <c r="R120" s="67"/>
      <c r="S120" s="67"/>
    </row>
    <row r="121" spans="7:19" x14ac:dyDescent="0.25">
      <c r="H121" s="8"/>
      <c r="I121" s="6" t="s">
        <v>306</v>
      </c>
      <c r="J121" s="6" t="str">
        <f t="shared" si="39"/>
        <v>AC</v>
      </c>
      <c r="K121" s="40" t="str">
        <f t="shared" si="40"/>
        <v>1</v>
      </c>
      <c r="L121" s="6">
        <f t="shared" si="41"/>
        <v>4548</v>
      </c>
      <c r="M121" s="6">
        <f t="shared" si="42"/>
        <v>4548</v>
      </c>
      <c r="N121" s="24">
        <f t="shared" si="43"/>
        <v>769.56904133685134</v>
      </c>
      <c r="O121" s="25">
        <f t="shared" si="44"/>
        <v>1.2994285714285714</v>
      </c>
      <c r="P121">
        <v>1</v>
      </c>
      <c r="Q121">
        <v>1</v>
      </c>
      <c r="R121" s="67"/>
      <c r="S121" s="67"/>
    </row>
    <row r="122" spans="7:19" x14ac:dyDescent="0.25">
      <c r="H122" s="8"/>
      <c r="I122" s="6" t="s">
        <v>307</v>
      </c>
      <c r="J122" s="6" t="str">
        <f t="shared" si="39"/>
        <v>BC</v>
      </c>
      <c r="K122" s="40" t="str">
        <f t="shared" si="40"/>
        <v>1</v>
      </c>
      <c r="L122" s="6">
        <f t="shared" si="41"/>
        <v>4964</v>
      </c>
      <c r="M122" s="6">
        <f t="shared" si="42"/>
        <v>4964</v>
      </c>
      <c r="N122" s="24">
        <f t="shared" si="43"/>
        <v>705.07655116841261</v>
      </c>
      <c r="O122" s="25">
        <f t="shared" si="44"/>
        <v>1.4182857142857141</v>
      </c>
      <c r="P122">
        <v>1</v>
      </c>
      <c r="Q122">
        <v>1</v>
      </c>
      <c r="R122" s="67"/>
      <c r="S122" s="67"/>
    </row>
    <row r="123" spans="7:19" x14ac:dyDescent="0.25">
      <c r="H123" s="8"/>
      <c r="I123" s="6" t="s">
        <v>308</v>
      </c>
      <c r="J123" s="6" t="str">
        <f t="shared" si="39"/>
        <v>8C</v>
      </c>
      <c r="K123" s="40" t="str">
        <f t="shared" si="40"/>
        <v>1</v>
      </c>
      <c r="L123" s="6">
        <f t="shared" si="41"/>
        <v>3716</v>
      </c>
      <c r="M123" s="6">
        <f t="shared" si="42"/>
        <v>3716</v>
      </c>
      <c r="N123" s="24">
        <f t="shared" si="43"/>
        <v>941.87298170075348</v>
      </c>
      <c r="O123" s="25">
        <f t="shared" si="44"/>
        <v>1.0617142857142856</v>
      </c>
      <c r="P123">
        <v>1</v>
      </c>
      <c r="Q123">
        <v>1</v>
      </c>
      <c r="R123" s="67"/>
      <c r="S123" s="67"/>
    </row>
    <row r="124" spans="7:19" x14ac:dyDescent="0.25">
      <c r="H124" s="8"/>
      <c r="I124" s="6" t="s">
        <v>309</v>
      </c>
      <c r="J124" s="6" t="str">
        <f t="shared" si="39"/>
        <v>9C</v>
      </c>
      <c r="K124" s="40" t="str">
        <f t="shared" si="40"/>
        <v>1</v>
      </c>
      <c r="L124" s="6">
        <f t="shared" si="41"/>
        <v>4132</v>
      </c>
      <c r="M124" s="6">
        <f t="shared" si="42"/>
        <v>4132</v>
      </c>
      <c r="N124" s="24">
        <f t="shared" si="43"/>
        <v>847.04743465634078</v>
      </c>
      <c r="O124" s="25">
        <f t="shared" si="44"/>
        <v>1.1805714285714284</v>
      </c>
      <c r="P124">
        <v>1</v>
      </c>
      <c r="Q124">
        <v>1</v>
      </c>
      <c r="R124" s="67"/>
      <c r="S124" s="67"/>
    </row>
    <row r="125" spans="7:19" x14ac:dyDescent="0.25">
      <c r="H125" s="8"/>
      <c r="I125" s="6" t="s">
        <v>310</v>
      </c>
      <c r="J125" s="6" t="str">
        <f t="shared" si="39"/>
        <v>6C</v>
      </c>
      <c r="K125" s="40" t="str">
        <f t="shared" si="40"/>
        <v>1</v>
      </c>
      <c r="L125" s="6">
        <f t="shared" si="41"/>
        <v>2884</v>
      </c>
      <c r="M125" s="6">
        <f t="shared" si="42"/>
        <v>2884</v>
      </c>
      <c r="N125" s="24">
        <f t="shared" si="43"/>
        <v>1213.5922330097087</v>
      </c>
      <c r="O125" s="25">
        <f t="shared" si="44"/>
        <v>0.82399999999999995</v>
      </c>
      <c r="P125">
        <v>1</v>
      </c>
      <c r="Q125">
        <v>1</v>
      </c>
      <c r="R125" s="67"/>
      <c r="S125" s="67"/>
    </row>
    <row r="126" spans="7:19" x14ac:dyDescent="0.25">
      <c r="H126" s="8"/>
      <c r="I126" s="6" t="s">
        <v>311</v>
      </c>
      <c r="J126" s="6" t="str">
        <f t="shared" si="39"/>
        <v>7C</v>
      </c>
      <c r="K126" s="40" t="str">
        <f t="shared" si="40"/>
        <v>1</v>
      </c>
      <c r="L126" s="6">
        <f t="shared" si="41"/>
        <v>3300</v>
      </c>
      <c r="M126" s="6">
        <f t="shared" si="42"/>
        <v>3300</v>
      </c>
      <c r="N126" s="24">
        <f t="shared" si="43"/>
        <v>1060.6060606060605</v>
      </c>
      <c r="O126" s="25">
        <f t="shared" si="44"/>
        <v>0.94285714285714273</v>
      </c>
      <c r="P126">
        <v>1</v>
      </c>
      <c r="Q126">
        <v>1</v>
      </c>
      <c r="R126" s="67"/>
      <c r="S126" s="67"/>
    </row>
    <row r="127" spans="7:19" x14ac:dyDescent="0.25">
      <c r="H127" s="8"/>
      <c r="I127" s="6" t="s">
        <v>312</v>
      </c>
      <c r="J127" s="6" t="str">
        <f t="shared" si="39"/>
        <v>4C</v>
      </c>
      <c r="K127" s="40" t="str">
        <f t="shared" si="40"/>
        <v>1</v>
      </c>
      <c r="L127" s="6">
        <f t="shared" si="41"/>
        <v>2052</v>
      </c>
      <c r="M127" s="6">
        <f t="shared" si="42"/>
        <v>2052</v>
      </c>
      <c r="N127" s="24">
        <f t="shared" si="43"/>
        <v>1705.6530214424952</v>
      </c>
      <c r="O127" s="25">
        <f t="shared" si="44"/>
        <v>0.58628571428571419</v>
      </c>
      <c r="P127">
        <v>1</v>
      </c>
      <c r="Q127">
        <v>1</v>
      </c>
      <c r="R127" s="67"/>
      <c r="S127" s="67"/>
    </row>
    <row r="128" spans="7:19" x14ac:dyDescent="0.25">
      <c r="H128" s="8"/>
      <c r="I128" s="6" t="s">
        <v>313</v>
      </c>
      <c r="J128" s="6" t="str">
        <f t="shared" si="39"/>
        <v>5C</v>
      </c>
      <c r="K128" s="40" t="str">
        <f t="shared" si="40"/>
        <v>1</v>
      </c>
      <c r="L128" s="6">
        <f t="shared" si="41"/>
        <v>2468</v>
      </c>
      <c r="M128" s="6">
        <f t="shared" si="42"/>
        <v>2468</v>
      </c>
      <c r="N128" s="24">
        <f t="shared" si="43"/>
        <v>1418.1523500810372</v>
      </c>
      <c r="O128" s="25">
        <f t="shared" si="44"/>
        <v>0.70514285714285707</v>
      </c>
      <c r="P128">
        <v>1</v>
      </c>
      <c r="Q128">
        <v>1</v>
      </c>
      <c r="R128" s="67"/>
      <c r="S128" s="67"/>
    </row>
    <row r="129" spans="7:19" x14ac:dyDescent="0.25">
      <c r="H129" s="8"/>
      <c r="I129" s="6" t="s">
        <v>314</v>
      </c>
      <c r="J129" s="6" t="str">
        <f t="shared" si="39"/>
        <v>2C</v>
      </c>
      <c r="K129" s="40" t="str">
        <f t="shared" si="40"/>
        <v>1</v>
      </c>
      <c r="L129" s="6">
        <f t="shared" si="41"/>
        <v>1220</v>
      </c>
      <c r="M129" s="6">
        <f t="shared" si="42"/>
        <v>1220</v>
      </c>
      <c r="N129" s="24">
        <f t="shared" si="43"/>
        <v>2868.8524590163934</v>
      </c>
      <c r="O129" s="25">
        <f t="shared" si="44"/>
        <v>0.34857142857142853</v>
      </c>
      <c r="P129">
        <v>1</v>
      </c>
      <c r="Q129">
        <v>1</v>
      </c>
      <c r="R129" s="67"/>
      <c r="S129" s="67"/>
    </row>
    <row r="130" spans="7:19" x14ac:dyDescent="0.25">
      <c r="H130" s="8"/>
      <c r="I130" s="6" t="s">
        <v>315</v>
      </c>
      <c r="J130" s="6" t="str">
        <f t="shared" si="39"/>
        <v>3C</v>
      </c>
      <c r="K130" s="40" t="str">
        <f t="shared" si="40"/>
        <v>1</v>
      </c>
      <c r="L130" s="6">
        <f t="shared" si="41"/>
        <v>1636</v>
      </c>
      <c r="M130" s="6">
        <f t="shared" si="42"/>
        <v>1636</v>
      </c>
      <c r="N130" s="24">
        <f t="shared" si="43"/>
        <v>2139.3643031784841</v>
      </c>
      <c r="O130" s="25">
        <f t="shared" si="44"/>
        <v>0.46742857142857136</v>
      </c>
      <c r="P130">
        <v>1</v>
      </c>
      <c r="Q130">
        <v>1</v>
      </c>
      <c r="R130" s="67"/>
      <c r="S130" s="67"/>
    </row>
    <row r="131" spans="7:19" ht="15.75" thickBot="1" x14ac:dyDescent="0.3">
      <c r="H131" s="8"/>
      <c r="I131" s="6" t="s">
        <v>316</v>
      </c>
      <c r="J131" s="6" t="str">
        <f t="shared" si="39"/>
        <v>C</v>
      </c>
      <c r="K131" s="40" t="str">
        <f t="shared" si="40"/>
        <v>1</v>
      </c>
      <c r="L131" s="6">
        <f t="shared" si="41"/>
        <v>388</v>
      </c>
      <c r="M131" s="6">
        <f t="shared" si="42"/>
        <v>388</v>
      </c>
      <c r="N131" s="24">
        <f t="shared" si="43"/>
        <v>9020.6185567010307</v>
      </c>
      <c r="O131" s="25">
        <f t="shared" si="44"/>
        <v>0.11085714285714285</v>
      </c>
      <c r="P131">
        <v>1</v>
      </c>
      <c r="Q131">
        <v>1</v>
      </c>
      <c r="R131" s="67"/>
      <c r="S131" s="67"/>
    </row>
    <row r="132" spans="7:19" ht="15.75" thickTop="1" x14ac:dyDescent="0.25">
      <c r="H132" s="8"/>
      <c r="J132" s="6"/>
      <c r="K132" s="40"/>
      <c r="L132" s="6"/>
      <c r="M132" s="6"/>
      <c r="N132" s="24"/>
      <c r="O132" s="25"/>
      <c r="P132" s="41">
        <f>SUM(P116:P131)</f>
        <v>16</v>
      </c>
      <c r="Q132" s="41">
        <f>SUM(Q116:Q131)</f>
        <v>16</v>
      </c>
      <c r="R132" s="68"/>
      <c r="S132" s="67"/>
    </row>
    <row r="133" spans="7:19" x14ac:dyDescent="0.25">
      <c r="H133" s="8"/>
      <c r="R133" s="67"/>
      <c r="S133" s="67"/>
    </row>
    <row r="134" spans="7:19" x14ac:dyDescent="0.25">
      <c r="G134" s="33" t="s">
        <v>217</v>
      </c>
      <c r="H134" s="33" t="s">
        <v>290</v>
      </c>
      <c r="I134" s="6" t="s">
        <v>293</v>
      </c>
      <c r="J134" s="6" t="str">
        <f t="shared" ref="J134:J141" si="45">DEC2HEX(_xlfn.BITRSHIFT(HEX2DEC(I134),8))</f>
        <v>EF</v>
      </c>
      <c r="K134" s="40" t="str">
        <f t="shared" ref="K134:K141" si="46">DEC2HEX(_xlfn.BITAND(HEX2DEC(I134),255))</f>
        <v>1</v>
      </c>
      <c r="L134" s="6">
        <f t="shared" ref="L134:L141" si="47">$D$19+2*((HEX2DEC(J134)-1)*13+8)</f>
        <v>6290</v>
      </c>
      <c r="M134" s="6">
        <f t="shared" ref="M134:M141" si="48">L134*HEX2DEC(K134)</f>
        <v>6290</v>
      </c>
      <c r="N134" s="24">
        <f t="shared" ref="N134:N141" si="49">$D$1/L134</f>
        <v>556.43879173290941</v>
      </c>
      <c r="O134" s="25">
        <f t="shared" ref="O134:O141" si="50">$D$2*M134</f>
        <v>1.7971428571428569</v>
      </c>
      <c r="P134">
        <v>1</v>
      </c>
      <c r="Q134">
        <v>1</v>
      </c>
      <c r="R134" s="65" t="s">
        <v>347</v>
      </c>
      <c r="S134" s="67"/>
    </row>
    <row r="135" spans="7:19" x14ac:dyDescent="0.25">
      <c r="H135" s="8"/>
      <c r="I135" s="6" t="s">
        <v>294</v>
      </c>
      <c r="J135" s="6" t="str">
        <f t="shared" si="45"/>
        <v>F1</v>
      </c>
      <c r="K135" s="40" t="str">
        <f t="shared" si="46"/>
        <v>1</v>
      </c>
      <c r="L135" s="6">
        <f t="shared" si="47"/>
        <v>6342</v>
      </c>
      <c r="M135" s="6">
        <f t="shared" si="48"/>
        <v>6342</v>
      </c>
      <c r="N135" s="24">
        <f t="shared" si="49"/>
        <v>551.87637969094919</v>
      </c>
      <c r="O135" s="25">
        <f t="shared" si="50"/>
        <v>1.8119999999999998</v>
      </c>
      <c r="P135">
        <v>1</v>
      </c>
      <c r="Q135">
        <v>1</v>
      </c>
      <c r="R135" s="67"/>
      <c r="S135" s="67"/>
    </row>
    <row r="136" spans="7:19" x14ac:dyDescent="0.25">
      <c r="H136" s="8"/>
      <c r="I136" s="6" t="s">
        <v>295</v>
      </c>
      <c r="J136" s="6" t="str">
        <f t="shared" si="45"/>
        <v>F3</v>
      </c>
      <c r="K136" s="40" t="str">
        <f t="shared" si="46"/>
        <v>1</v>
      </c>
      <c r="L136" s="6">
        <f t="shared" si="47"/>
        <v>6394</v>
      </c>
      <c r="M136" s="6">
        <f t="shared" si="48"/>
        <v>6394</v>
      </c>
      <c r="N136" s="24">
        <f t="shared" si="49"/>
        <v>547.38817641538947</v>
      </c>
      <c r="O136" s="25">
        <f t="shared" si="50"/>
        <v>1.8268571428571427</v>
      </c>
      <c r="P136">
        <v>1</v>
      </c>
      <c r="Q136">
        <v>1</v>
      </c>
      <c r="R136" s="67"/>
      <c r="S136" s="67"/>
    </row>
    <row r="137" spans="7:19" x14ac:dyDescent="0.25">
      <c r="H137" s="8"/>
      <c r="I137" s="6" t="s">
        <v>296</v>
      </c>
      <c r="J137" s="6" t="str">
        <f t="shared" si="45"/>
        <v>F5</v>
      </c>
      <c r="K137" s="40" t="str">
        <f t="shared" si="46"/>
        <v>1</v>
      </c>
      <c r="L137" s="6">
        <f t="shared" si="47"/>
        <v>6446</v>
      </c>
      <c r="M137" s="6">
        <f t="shared" si="48"/>
        <v>6446</v>
      </c>
      <c r="N137" s="24">
        <f t="shared" si="49"/>
        <v>542.97238597579894</v>
      </c>
      <c r="O137" s="25">
        <f t="shared" si="50"/>
        <v>1.8417142857142854</v>
      </c>
      <c r="P137">
        <v>1</v>
      </c>
      <c r="Q137">
        <v>1</v>
      </c>
      <c r="R137" s="67"/>
      <c r="S137" s="67"/>
    </row>
    <row r="138" spans="7:19" x14ac:dyDescent="0.25">
      <c r="H138" s="8"/>
      <c r="I138" s="6" t="s">
        <v>297</v>
      </c>
      <c r="J138" s="6" t="str">
        <f t="shared" si="45"/>
        <v>F7</v>
      </c>
      <c r="K138" s="40" t="str">
        <f t="shared" si="46"/>
        <v>1</v>
      </c>
      <c r="L138" s="6">
        <f t="shared" si="47"/>
        <v>6498</v>
      </c>
      <c r="M138" s="6">
        <f t="shared" si="48"/>
        <v>6498</v>
      </c>
      <c r="N138" s="24">
        <f t="shared" si="49"/>
        <v>538.62726992920898</v>
      </c>
      <c r="O138" s="25">
        <f t="shared" si="50"/>
        <v>1.8565714285714283</v>
      </c>
      <c r="P138">
        <v>1</v>
      </c>
      <c r="Q138">
        <v>1</v>
      </c>
      <c r="R138" s="67"/>
      <c r="S138" s="67"/>
    </row>
    <row r="139" spans="7:19" x14ac:dyDescent="0.25">
      <c r="H139" s="8"/>
      <c r="I139" s="6" t="s">
        <v>298</v>
      </c>
      <c r="J139" s="6" t="str">
        <f t="shared" si="45"/>
        <v>F9</v>
      </c>
      <c r="K139" s="40" t="str">
        <f t="shared" si="46"/>
        <v>1</v>
      </c>
      <c r="L139" s="6">
        <f t="shared" si="47"/>
        <v>6550</v>
      </c>
      <c r="M139" s="6">
        <f t="shared" si="48"/>
        <v>6550</v>
      </c>
      <c r="N139" s="24">
        <f t="shared" si="49"/>
        <v>534.35114503816794</v>
      </c>
      <c r="O139" s="25">
        <f t="shared" si="50"/>
        <v>1.8714285714285712</v>
      </c>
      <c r="P139">
        <v>1</v>
      </c>
      <c r="Q139">
        <v>1</v>
      </c>
      <c r="R139" s="67"/>
      <c r="S139" s="67"/>
    </row>
    <row r="140" spans="7:19" x14ac:dyDescent="0.25">
      <c r="H140" s="8"/>
      <c r="I140" s="6" t="s">
        <v>299</v>
      </c>
      <c r="J140" s="6" t="str">
        <f t="shared" si="45"/>
        <v>FB</v>
      </c>
      <c r="K140" s="40" t="str">
        <f t="shared" si="46"/>
        <v>1</v>
      </c>
      <c r="L140" s="6">
        <f t="shared" si="47"/>
        <v>6602</v>
      </c>
      <c r="M140" s="6">
        <f t="shared" si="48"/>
        <v>6602</v>
      </c>
      <c r="N140" s="24">
        <f t="shared" si="49"/>
        <v>530.14238109663734</v>
      </c>
      <c r="O140" s="25">
        <f t="shared" si="50"/>
        <v>1.8862857142857141</v>
      </c>
      <c r="P140">
        <v>1</v>
      </c>
      <c r="Q140">
        <v>1</v>
      </c>
      <c r="R140" s="67"/>
      <c r="S140" s="67"/>
    </row>
    <row r="141" spans="7:19" ht="15.75" thickBot="1" x14ac:dyDescent="0.3">
      <c r="H141" s="8"/>
      <c r="I141" s="6" t="s">
        <v>300</v>
      </c>
      <c r="J141" s="6" t="str">
        <f t="shared" si="45"/>
        <v>FD</v>
      </c>
      <c r="K141" s="40" t="str">
        <f t="shared" si="46"/>
        <v>1</v>
      </c>
      <c r="L141" s="6">
        <f t="shared" si="47"/>
        <v>6654</v>
      </c>
      <c r="M141" s="6">
        <f t="shared" si="48"/>
        <v>6654</v>
      </c>
      <c r="N141" s="24">
        <f t="shared" si="49"/>
        <v>525.99939885782987</v>
      </c>
      <c r="O141" s="25">
        <f t="shared" si="50"/>
        <v>1.901142857142857</v>
      </c>
      <c r="P141">
        <v>1</v>
      </c>
      <c r="Q141">
        <v>1</v>
      </c>
      <c r="R141" s="67"/>
      <c r="S141" s="67"/>
    </row>
    <row r="142" spans="7:19" ht="15.75" thickTop="1" x14ac:dyDescent="0.25">
      <c r="H142" s="8"/>
      <c r="J142" s="6"/>
      <c r="K142" s="40"/>
      <c r="L142" s="6"/>
      <c r="M142" s="6"/>
      <c r="N142" s="24"/>
      <c r="O142" s="25"/>
      <c r="P142" s="41">
        <f>SUM(P134:P141)</f>
        <v>8</v>
      </c>
      <c r="Q142" s="41">
        <f>SUM(Q134:Q141)</f>
        <v>8</v>
      </c>
      <c r="R142" s="68"/>
      <c r="S142" s="67"/>
    </row>
    <row r="143" spans="7:19" x14ac:dyDescent="0.25">
      <c r="H143" s="8"/>
      <c r="R143" s="67"/>
      <c r="S143" s="67"/>
    </row>
    <row r="144" spans="7:19" x14ac:dyDescent="0.25">
      <c r="G144" t="s">
        <v>225</v>
      </c>
      <c r="H144" s="33" t="s">
        <v>191</v>
      </c>
      <c r="I144" s="6" t="s">
        <v>267</v>
      </c>
      <c r="J144" s="6" t="str">
        <f t="shared" ref="J144:J159" si="51">DEC2HEX(_xlfn.BITRSHIFT(HEX2DEC(I144),8))</f>
        <v>3F</v>
      </c>
      <c r="K144" s="40" t="str">
        <f t="shared" ref="K144:K159" si="52">DEC2HEX(_xlfn.BITAND(HEX2DEC(I144),255))</f>
        <v>1</v>
      </c>
      <c r="L144" s="6">
        <f t="shared" ref="L144:L159" si="53">$D$19+2*((HEX2DEC(J144)-1)*13+8)</f>
        <v>1714</v>
      </c>
      <c r="M144" s="6">
        <f t="shared" ref="M144:M159" si="54">L144*HEX2DEC(K144)</f>
        <v>1714</v>
      </c>
      <c r="N144" s="24">
        <f t="shared" ref="N144:N159" si="55">$D$1/L144</f>
        <v>2042.0070011668611</v>
      </c>
      <c r="O144" s="25">
        <f t="shared" ref="O144:O159" si="56">$D$2*M144</f>
        <v>0.48971428571428566</v>
      </c>
      <c r="P144">
        <v>1</v>
      </c>
      <c r="Q144">
        <v>1</v>
      </c>
      <c r="R144" s="67" t="s">
        <v>347</v>
      </c>
      <c r="S144" s="52" t="s">
        <v>348</v>
      </c>
    </row>
    <row r="145" spans="1:19" x14ac:dyDescent="0.25">
      <c r="A145" s="8"/>
      <c r="B145" s="8"/>
      <c r="C145" s="8"/>
      <c r="D145" s="8"/>
      <c r="E145" s="8"/>
      <c r="F145" s="8"/>
      <c r="G145" s="48"/>
      <c r="H145" s="60" t="s">
        <v>344</v>
      </c>
      <c r="I145" s="49" t="s">
        <v>268</v>
      </c>
      <c r="J145" s="6" t="str">
        <f t="shared" si="51"/>
        <v>3D</v>
      </c>
      <c r="K145" s="40" t="str">
        <f t="shared" si="52"/>
        <v>1</v>
      </c>
      <c r="L145" s="6">
        <f t="shared" si="53"/>
        <v>1662</v>
      </c>
      <c r="M145" s="6">
        <f t="shared" si="54"/>
        <v>1662</v>
      </c>
      <c r="N145" s="24">
        <f t="shared" si="55"/>
        <v>2105.8965102286402</v>
      </c>
      <c r="O145" s="25">
        <f t="shared" si="56"/>
        <v>0.47485714285714281</v>
      </c>
      <c r="P145">
        <v>1</v>
      </c>
      <c r="Q145">
        <v>1</v>
      </c>
      <c r="R145" s="67"/>
      <c r="S145" s="67"/>
    </row>
    <row r="146" spans="1:19" x14ac:dyDescent="0.25">
      <c r="A146" s="8"/>
      <c r="B146" s="8"/>
      <c r="C146" s="8"/>
      <c r="D146" s="8"/>
      <c r="E146" s="8"/>
      <c r="F146" s="8"/>
      <c r="G146" s="47"/>
      <c r="I146" s="49" t="s">
        <v>269</v>
      </c>
      <c r="J146" s="6" t="str">
        <f t="shared" si="51"/>
        <v>3B</v>
      </c>
      <c r="K146" s="40" t="str">
        <f t="shared" si="52"/>
        <v>1</v>
      </c>
      <c r="L146" s="6">
        <f t="shared" si="53"/>
        <v>1610</v>
      </c>
      <c r="M146" s="6">
        <f t="shared" si="54"/>
        <v>1610</v>
      </c>
      <c r="N146" s="24">
        <f t="shared" si="55"/>
        <v>2173.913043478261</v>
      </c>
      <c r="O146" s="25">
        <f t="shared" si="56"/>
        <v>0.45999999999999996</v>
      </c>
      <c r="P146">
        <v>1</v>
      </c>
      <c r="Q146">
        <v>1</v>
      </c>
      <c r="R146" s="67"/>
      <c r="S146" s="67"/>
    </row>
    <row r="147" spans="1:19" x14ac:dyDescent="0.25">
      <c r="A147" s="8"/>
      <c r="B147" s="8"/>
      <c r="C147" s="8"/>
      <c r="D147" s="8"/>
      <c r="E147" s="8"/>
      <c r="F147" s="8"/>
      <c r="G147" s="45"/>
      <c r="H147" s="45"/>
      <c r="I147" s="50">
        <v>3901</v>
      </c>
      <c r="J147" s="6" t="str">
        <f t="shared" si="51"/>
        <v>39</v>
      </c>
      <c r="K147" s="40" t="str">
        <f t="shared" si="52"/>
        <v>1</v>
      </c>
      <c r="L147" s="6">
        <f t="shared" si="53"/>
        <v>1558</v>
      </c>
      <c r="M147" s="6">
        <f t="shared" si="54"/>
        <v>1558</v>
      </c>
      <c r="N147" s="24">
        <f t="shared" si="55"/>
        <v>2246.469833119384</v>
      </c>
      <c r="O147" s="25">
        <f t="shared" si="56"/>
        <v>0.44514285714285712</v>
      </c>
      <c r="P147">
        <v>1</v>
      </c>
      <c r="Q147">
        <v>1</v>
      </c>
      <c r="R147" s="67"/>
      <c r="S147" s="67"/>
    </row>
    <row r="148" spans="1:19" x14ac:dyDescent="0.25">
      <c r="A148" s="8"/>
      <c r="B148" s="8"/>
      <c r="C148" s="8"/>
      <c r="D148" s="8"/>
      <c r="E148" s="8"/>
      <c r="F148" s="8"/>
      <c r="G148" s="46"/>
      <c r="H148" s="47"/>
      <c r="I148" s="49">
        <v>3701</v>
      </c>
      <c r="J148" s="6" t="str">
        <f t="shared" si="51"/>
        <v>37</v>
      </c>
      <c r="K148" s="40" t="str">
        <f t="shared" si="52"/>
        <v>1</v>
      </c>
      <c r="L148" s="6">
        <f t="shared" si="53"/>
        <v>1506</v>
      </c>
      <c r="M148" s="6">
        <f t="shared" si="54"/>
        <v>1506</v>
      </c>
      <c r="N148" s="24">
        <f t="shared" si="55"/>
        <v>2324.0371845949535</v>
      </c>
      <c r="O148" s="25">
        <f t="shared" si="56"/>
        <v>0.43028571428571422</v>
      </c>
      <c r="P148">
        <v>1</v>
      </c>
      <c r="Q148">
        <v>1</v>
      </c>
      <c r="R148" s="67"/>
      <c r="S148" s="67"/>
    </row>
    <row r="149" spans="1:19" x14ac:dyDescent="0.25">
      <c r="A149" s="8"/>
      <c r="B149" s="8"/>
      <c r="C149" s="8"/>
      <c r="D149" s="8"/>
      <c r="E149" s="8"/>
      <c r="F149" s="8"/>
      <c r="G149" s="45"/>
      <c r="H149" s="45"/>
      <c r="I149" s="49">
        <v>3501</v>
      </c>
      <c r="J149" s="6" t="str">
        <f t="shared" si="51"/>
        <v>35</v>
      </c>
      <c r="K149" s="40" t="str">
        <f t="shared" si="52"/>
        <v>1</v>
      </c>
      <c r="L149" s="6">
        <f t="shared" si="53"/>
        <v>1454</v>
      </c>
      <c r="M149" s="6">
        <f t="shared" si="54"/>
        <v>1454</v>
      </c>
      <c r="N149" s="24">
        <f t="shared" si="55"/>
        <v>2407.1526822558458</v>
      </c>
      <c r="O149" s="25">
        <f t="shared" si="56"/>
        <v>0.41542857142857137</v>
      </c>
      <c r="P149">
        <v>1</v>
      </c>
      <c r="Q149">
        <v>1</v>
      </c>
      <c r="R149" s="67"/>
      <c r="S149" s="67"/>
    </row>
    <row r="150" spans="1:19" x14ac:dyDescent="0.25">
      <c r="A150" s="8"/>
      <c r="B150" s="8"/>
      <c r="C150" s="8"/>
      <c r="D150" s="8"/>
      <c r="E150" s="8"/>
      <c r="F150" s="8"/>
      <c r="H150" s="8"/>
      <c r="I150" s="51">
        <v>3301</v>
      </c>
      <c r="J150" s="6" t="str">
        <f t="shared" si="51"/>
        <v>33</v>
      </c>
      <c r="K150" s="40" t="str">
        <f t="shared" si="52"/>
        <v>1</v>
      </c>
      <c r="L150" s="6">
        <f t="shared" si="53"/>
        <v>1402</v>
      </c>
      <c r="M150" s="6">
        <f t="shared" si="54"/>
        <v>1402</v>
      </c>
      <c r="N150" s="24">
        <f t="shared" si="55"/>
        <v>2496.4336661911557</v>
      </c>
      <c r="O150" s="25">
        <f t="shared" si="56"/>
        <v>0.40057142857142852</v>
      </c>
      <c r="P150">
        <v>1</v>
      </c>
      <c r="Q150">
        <v>1</v>
      </c>
      <c r="R150" s="67"/>
      <c r="S150" s="67"/>
    </row>
    <row r="151" spans="1:19" x14ac:dyDescent="0.25">
      <c r="H151" s="8"/>
      <c r="I151" s="51">
        <v>3101</v>
      </c>
      <c r="J151" s="6" t="str">
        <f t="shared" si="51"/>
        <v>31</v>
      </c>
      <c r="K151" s="40" t="str">
        <f t="shared" si="52"/>
        <v>1</v>
      </c>
      <c r="L151" s="6">
        <f t="shared" si="53"/>
        <v>1350</v>
      </c>
      <c r="M151" s="6">
        <f t="shared" si="54"/>
        <v>1350</v>
      </c>
      <c r="N151" s="24">
        <f t="shared" si="55"/>
        <v>2592.5925925925926</v>
      </c>
      <c r="O151" s="25">
        <f t="shared" si="56"/>
        <v>0.38571428571428568</v>
      </c>
      <c r="P151">
        <v>1</v>
      </c>
      <c r="Q151">
        <v>1</v>
      </c>
      <c r="R151" s="67"/>
      <c r="S151" s="67"/>
    </row>
    <row r="152" spans="1:19" x14ac:dyDescent="0.25">
      <c r="H152" s="8"/>
      <c r="I152" s="6" t="s">
        <v>270</v>
      </c>
      <c r="J152" s="6" t="str">
        <f t="shared" si="51"/>
        <v>2F</v>
      </c>
      <c r="K152" s="40" t="str">
        <f t="shared" si="52"/>
        <v>1</v>
      </c>
      <c r="L152" s="6">
        <f t="shared" si="53"/>
        <v>1298</v>
      </c>
      <c r="M152" s="6">
        <f t="shared" si="54"/>
        <v>1298</v>
      </c>
      <c r="N152" s="24">
        <f t="shared" si="55"/>
        <v>2696.4560862865947</v>
      </c>
      <c r="O152" s="25">
        <f t="shared" si="56"/>
        <v>0.37085714285714283</v>
      </c>
      <c r="P152">
        <v>1</v>
      </c>
      <c r="Q152">
        <v>1</v>
      </c>
      <c r="R152" s="67"/>
      <c r="S152" s="67"/>
    </row>
    <row r="153" spans="1:19" x14ac:dyDescent="0.25">
      <c r="H153" s="8"/>
      <c r="I153" s="6" t="s">
        <v>271</v>
      </c>
      <c r="J153" s="6" t="str">
        <f t="shared" si="51"/>
        <v>2D</v>
      </c>
      <c r="K153" s="40" t="str">
        <f t="shared" si="52"/>
        <v>1</v>
      </c>
      <c r="L153" s="6">
        <f t="shared" si="53"/>
        <v>1246</v>
      </c>
      <c r="M153" s="6">
        <f t="shared" si="54"/>
        <v>1246</v>
      </c>
      <c r="N153" s="24">
        <f t="shared" si="55"/>
        <v>2808.9887640449438</v>
      </c>
      <c r="O153" s="25">
        <f t="shared" si="56"/>
        <v>0.35599999999999998</v>
      </c>
      <c r="P153">
        <v>1</v>
      </c>
      <c r="Q153">
        <v>1</v>
      </c>
      <c r="R153" s="67"/>
      <c r="S153" s="67"/>
    </row>
    <row r="154" spans="1:19" x14ac:dyDescent="0.25">
      <c r="H154" s="8"/>
      <c r="I154" s="51" t="s">
        <v>272</v>
      </c>
      <c r="J154" s="6" t="str">
        <f t="shared" si="51"/>
        <v>2B</v>
      </c>
      <c r="K154" s="40" t="str">
        <f t="shared" si="52"/>
        <v>1</v>
      </c>
      <c r="L154" s="6">
        <f t="shared" si="53"/>
        <v>1194</v>
      </c>
      <c r="M154" s="6">
        <f t="shared" si="54"/>
        <v>1194</v>
      </c>
      <c r="N154" s="24">
        <f t="shared" si="55"/>
        <v>2931.3232830820771</v>
      </c>
      <c r="O154" s="25">
        <f t="shared" si="56"/>
        <v>0.34114285714285708</v>
      </c>
      <c r="P154">
        <v>1</v>
      </c>
      <c r="Q154">
        <v>1</v>
      </c>
      <c r="R154" s="67"/>
      <c r="S154" s="67"/>
    </row>
    <row r="155" spans="1:19" x14ac:dyDescent="0.25">
      <c r="H155" s="8"/>
      <c r="I155" s="51">
        <v>2901</v>
      </c>
      <c r="J155" s="6" t="str">
        <f t="shared" si="51"/>
        <v>29</v>
      </c>
      <c r="K155" s="40" t="str">
        <f t="shared" si="52"/>
        <v>1</v>
      </c>
      <c r="L155" s="6">
        <f t="shared" si="53"/>
        <v>1142</v>
      </c>
      <c r="M155" s="6">
        <f t="shared" si="54"/>
        <v>1142</v>
      </c>
      <c r="N155" s="24">
        <f t="shared" si="55"/>
        <v>3064.7985989492117</v>
      </c>
      <c r="O155" s="25">
        <f t="shared" si="56"/>
        <v>0.32628571428571423</v>
      </c>
      <c r="P155">
        <v>1</v>
      </c>
      <c r="Q155">
        <v>1</v>
      </c>
      <c r="R155" s="67"/>
      <c r="S155" s="67"/>
    </row>
    <row r="156" spans="1:19" x14ac:dyDescent="0.25">
      <c r="H156" s="8"/>
      <c r="I156" s="51">
        <v>2701</v>
      </c>
      <c r="J156" s="6" t="str">
        <f t="shared" si="51"/>
        <v>27</v>
      </c>
      <c r="K156" s="40" t="str">
        <f t="shared" si="52"/>
        <v>1</v>
      </c>
      <c r="L156" s="6">
        <f t="shared" si="53"/>
        <v>1090</v>
      </c>
      <c r="M156" s="6">
        <f t="shared" si="54"/>
        <v>1090</v>
      </c>
      <c r="N156" s="24">
        <f t="shared" si="55"/>
        <v>3211.0091743119265</v>
      </c>
      <c r="O156" s="25">
        <f t="shared" si="56"/>
        <v>0.31142857142857139</v>
      </c>
      <c r="P156">
        <v>1</v>
      </c>
      <c r="Q156">
        <v>1</v>
      </c>
      <c r="R156" s="67"/>
      <c r="S156" s="67"/>
    </row>
    <row r="157" spans="1:19" x14ac:dyDescent="0.25">
      <c r="H157" s="8"/>
      <c r="I157" s="51">
        <v>2501</v>
      </c>
      <c r="J157" s="6" t="str">
        <f t="shared" si="51"/>
        <v>25</v>
      </c>
      <c r="K157" s="40" t="str">
        <f t="shared" si="52"/>
        <v>1</v>
      </c>
      <c r="L157" s="6">
        <f t="shared" si="53"/>
        <v>1038</v>
      </c>
      <c r="M157" s="6">
        <f t="shared" si="54"/>
        <v>1038</v>
      </c>
      <c r="N157" s="24">
        <f t="shared" si="55"/>
        <v>3371.8689788053948</v>
      </c>
      <c r="O157" s="25">
        <f t="shared" si="56"/>
        <v>0.29657142857142854</v>
      </c>
      <c r="P157">
        <v>1</v>
      </c>
      <c r="Q157">
        <v>1</v>
      </c>
      <c r="R157" s="67"/>
      <c r="S157" s="67"/>
    </row>
    <row r="158" spans="1:19" x14ac:dyDescent="0.25">
      <c r="H158" s="8"/>
      <c r="I158" s="51">
        <v>2301</v>
      </c>
      <c r="J158" s="6" t="str">
        <f t="shared" si="51"/>
        <v>23</v>
      </c>
      <c r="K158" s="40" t="str">
        <f t="shared" si="52"/>
        <v>1</v>
      </c>
      <c r="L158" s="6">
        <f t="shared" si="53"/>
        <v>986</v>
      </c>
      <c r="M158" s="6">
        <f t="shared" si="54"/>
        <v>986</v>
      </c>
      <c r="N158" s="24">
        <f t="shared" si="55"/>
        <v>3549.6957403651118</v>
      </c>
      <c r="O158" s="25">
        <f t="shared" si="56"/>
        <v>0.28171428571428569</v>
      </c>
      <c r="P158">
        <v>1</v>
      </c>
      <c r="Q158">
        <v>1</v>
      </c>
      <c r="R158" s="67"/>
      <c r="S158" s="67"/>
    </row>
    <row r="159" spans="1:19" ht="15.75" thickBot="1" x14ac:dyDescent="0.3">
      <c r="H159" s="8"/>
      <c r="I159" s="51">
        <v>2101</v>
      </c>
      <c r="J159" s="6" t="str">
        <f t="shared" si="51"/>
        <v>21</v>
      </c>
      <c r="K159" s="40" t="str">
        <f t="shared" si="52"/>
        <v>1</v>
      </c>
      <c r="L159" s="6">
        <f t="shared" si="53"/>
        <v>934</v>
      </c>
      <c r="M159" s="6">
        <f t="shared" si="54"/>
        <v>934</v>
      </c>
      <c r="N159" s="24">
        <f t="shared" si="55"/>
        <v>3747.3233404710923</v>
      </c>
      <c r="O159" s="25">
        <f t="shared" si="56"/>
        <v>0.26685714285714285</v>
      </c>
      <c r="P159">
        <v>1</v>
      </c>
      <c r="Q159">
        <v>1</v>
      </c>
      <c r="R159" s="67"/>
      <c r="S159" s="67"/>
    </row>
    <row r="160" spans="1:19" ht="15.75" thickTop="1" x14ac:dyDescent="0.25">
      <c r="H160" s="8"/>
      <c r="J160" s="6"/>
      <c r="K160" s="40"/>
      <c r="L160" s="6"/>
      <c r="M160" s="6"/>
      <c r="N160" s="24"/>
      <c r="O160" s="25"/>
      <c r="P160" s="41">
        <f>SUM(P144:P159)</f>
        <v>16</v>
      </c>
      <c r="Q160" s="41">
        <f>SUM(Q144:Q159)</f>
        <v>16</v>
      </c>
      <c r="R160" s="68"/>
      <c r="S160" s="67"/>
    </row>
    <row r="161" spans="8:19" x14ac:dyDescent="0.25">
      <c r="J161" s="6"/>
      <c r="K161" s="40"/>
      <c r="L161" s="6"/>
      <c r="M161" s="6"/>
      <c r="N161" s="24"/>
      <c r="O161" s="25"/>
      <c r="P161" s="35"/>
      <c r="Q161" s="35"/>
      <c r="R161" s="68"/>
      <c r="S161" s="67"/>
    </row>
    <row r="162" spans="8:19" x14ac:dyDescent="0.25">
      <c r="H162" s="8" t="s">
        <v>345</v>
      </c>
      <c r="I162" s="6" t="s">
        <v>339</v>
      </c>
      <c r="J162" s="6" t="str">
        <f t="shared" ref="J162:J169" si="57">DEC2HEX(_xlfn.BITRSHIFT(HEX2DEC(I162),8))</f>
        <v>1F</v>
      </c>
      <c r="K162" s="40" t="str">
        <f t="shared" ref="K162:K169" si="58">DEC2HEX(_xlfn.BITAND(HEX2DEC(I162),255))</f>
        <v>1</v>
      </c>
      <c r="L162" s="6">
        <f t="shared" ref="L162:L169" si="59">$D$19+2*((HEX2DEC(J162)-1)*13+8)</f>
        <v>882</v>
      </c>
      <c r="M162" s="6">
        <f t="shared" ref="M162:M169" si="60">L162*HEX2DEC(K162)</f>
        <v>882</v>
      </c>
      <c r="N162" s="24">
        <f t="shared" ref="N162:N169" si="61">$D$1/L162</f>
        <v>3968.2539682539682</v>
      </c>
      <c r="O162" s="25">
        <f t="shared" ref="O162:O170" si="62">$D$2*M162</f>
        <v>0.25199999999999995</v>
      </c>
      <c r="P162">
        <v>1</v>
      </c>
      <c r="Q162">
        <v>1</v>
      </c>
      <c r="R162" s="68"/>
      <c r="S162" s="67"/>
    </row>
    <row r="163" spans="8:19" x14ac:dyDescent="0.25">
      <c r="H163" s="8"/>
      <c r="I163" s="6" t="s">
        <v>301</v>
      </c>
      <c r="J163" s="6" t="str">
        <f t="shared" si="57"/>
        <v>1D</v>
      </c>
      <c r="K163" s="40" t="str">
        <f t="shared" si="58"/>
        <v>1</v>
      </c>
      <c r="L163" s="6">
        <f t="shared" si="59"/>
        <v>830</v>
      </c>
      <c r="M163" s="6">
        <f t="shared" si="60"/>
        <v>830</v>
      </c>
      <c r="N163" s="24">
        <f t="shared" si="61"/>
        <v>4216.8674698795185</v>
      </c>
      <c r="O163" s="25">
        <f t="shared" si="62"/>
        <v>0.23714285714285713</v>
      </c>
      <c r="P163">
        <v>1</v>
      </c>
      <c r="Q163">
        <v>1</v>
      </c>
      <c r="R163" s="68"/>
      <c r="S163" s="67"/>
    </row>
    <row r="164" spans="8:19" x14ac:dyDescent="0.25">
      <c r="H164" s="8"/>
      <c r="I164" s="6" t="s">
        <v>340</v>
      </c>
      <c r="J164" s="6" t="str">
        <f t="shared" si="57"/>
        <v>1B</v>
      </c>
      <c r="K164" s="40" t="str">
        <f t="shared" si="58"/>
        <v>1</v>
      </c>
      <c r="L164" s="6">
        <f t="shared" si="59"/>
        <v>778</v>
      </c>
      <c r="M164" s="6">
        <f t="shared" si="60"/>
        <v>778</v>
      </c>
      <c r="N164" s="24">
        <f t="shared" si="61"/>
        <v>4498.7146529562979</v>
      </c>
      <c r="O164" s="25">
        <f t="shared" si="62"/>
        <v>0.22228571428571425</v>
      </c>
      <c r="P164">
        <v>1</v>
      </c>
      <c r="Q164">
        <v>1</v>
      </c>
      <c r="R164" s="68"/>
      <c r="S164" s="67"/>
    </row>
    <row r="165" spans="8:19" x14ac:dyDescent="0.25">
      <c r="H165" s="8"/>
      <c r="I165" s="6">
        <v>1901</v>
      </c>
      <c r="J165" s="6" t="str">
        <f t="shared" si="57"/>
        <v>19</v>
      </c>
      <c r="K165" s="40" t="str">
        <f t="shared" si="58"/>
        <v>1</v>
      </c>
      <c r="L165" s="6">
        <f t="shared" si="59"/>
        <v>726</v>
      </c>
      <c r="M165" s="6">
        <f t="shared" si="60"/>
        <v>726</v>
      </c>
      <c r="N165" s="24">
        <f t="shared" si="61"/>
        <v>4820.9366391184576</v>
      </c>
      <c r="O165" s="25">
        <f t="shared" si="62"/>
        <v>0.20742857142857141</v>
      </c>
      <c r="P165">
        <v>1</v>
      </c>
      <c r="Q165">
        <v>1</v>
      </c>
      <c r="R165" s="68"/>
      <c r="S165" s="67"/>
    </row>
    <row r="166" spans="8:19" x14ac:dyDescent="0.25">
      <c r="H166" s="8"/>
      <c r="I166" s="6">
        <v>1701</v>
      </c>
      <c r="J166" s="6" t="str">
        <f t="shared" si="57"/>
        <v>17</v>
      </c>
      <c r="K166" s="40" t="str">
        <f t="shared" si="58"/>
        <v>1</v>
      </c>
      <c r="L166" s="6">
        <f t="shared" si="59"/>
        <v>674</v>
      </c>
      <c r="M166" s="6">
        <f t="shared" si="60"/>
        <v>674</v>
      </c>
      <c r="N166" s="24">
        <f t="shared" si="61"/>
        <v>5192.8783382789316</v>
      </c>
      <c r="O166" s="25">
        <f t="shared" si="62"/>
        <v>0.19257142857142856</v>
      </c>
      <c r="P166">
        <v>1</v>
      </c>
      <c r="Q166">
        <v>1</v>
      </c>
      <c r="R166" s="68"/>
      <c r="S166" s="67"/>
    </row>
    <row r="167" spans="8:19" x14ac:dyDescent="0.25">
      <c r="H167" s="8"/>
      <c r="I167" s="6">
        <v>1501</v>
      </c>
      <c r="J167" s="6" t="str">
        <f t="shared" si="57"/>
        <v>15</v>
      </c>
      <c r="K167" s="40" t="str">
        <f t="shared" si="58"/>
        <v>1</v>
      </c>
      <c r="L167" s="6">
        <f t="shared" si="59"/>
        <v>622</v>
      </c>
      <c r="M167" s="6">
        <f t="shared" si="60"/>
        <v>622</v>
      </c>
      <c r="N167" s="24">
        <f t="shared" si="61"/>
        <v>5627.009646302251</v>
      </c>
      <c r="O167" s="25">
        <f t="shared" si="62"/>
        <v>0.17771428571428569</v>
      </c>
      <c r="P167">
        <v>1</v>
      </c>
      <c r="Q167">
        <v>1</v>
      </c>
      <c r="R167" s="68"/>
      <c r="S167" s="67"/>
    </row>
    <row r="168" spans="8:19" x14ac:dyDescent="0.25">
      <c r="H168" s="8"/>
      <c r="I168" s="6">
        <v>1301</v>
      </c>
      <c r="J168" s="6" t="str">
        <f t="shared" si="57"/>
        <v>13</v>
      </c>
      <c r="K168" s="40" t="str">
        <f t="shared" si="58"/>
        <v>1</v>
      </c>
      <c r="L168" s="6">
        <f t="shared" si="59"/>
        <v>570</v>
      </c>
      <c r="M168" s="6">
        <f t="shared" si="60"/>
        <v>570</v>
      </c>
      <c r="N168" s="24">
        <f t="shared" si="61"/>
        <v>6140.3508771929828</v>
      </c>
      <c r="O168" s="25">
        <f t="shared" si="62"/>
        <v>0.16285714285714284</v>
      </c>
      <c r="P168">
        <v>1</v>
      </c>
      <c r="Q168">
        <v>1</v>
      </c>
      <c r="R168" s="68"/>
      <c r="S168" s="67"/>
    </row>
    <row r="169" spans="8:19" ht="15.75" thickBot="1" x14ac:dyDescent="0.3">
      <c r="H169" s="8"/>
      <c r="I169" s="6">
        <v>1101</v>
      </c>
      <c r="J169" s="6" t="str">
        <f t="shared" si="57"/>
        <v>11</v>
      </c>
      <c r="K169" s="40" t="str">
        <f t="shared" si="58"/>
        <v>1</v>
      </c>
      <c r="L169" s="6">
        <f t="shared" si="59"/>
        <v>518</v>
      </c>
      <c r="M169" s="6">
        <f t="shared" si="60"/>
        <v>518</v>
      </c>
      <c r="N169" s="24">
        <f t="shared" si="61"/>
        <v>6756.7567567567567</v>
      </c>
      <c r="O169" s="25">
        <f t="shared" si="62"/>
        <v>0.14799999999999999</v>
      </c>
      <c r="P169">
        <v>1</v>
      </c>
      <c r="Q169">
        <v>1</v>
      </c>
      <c r="R169" s="68"/>
      <c r="S169" s="67"/>
    </row>
    <row r="170" spans="8:19" ht="15.75" thickTop="1" x14ac:dyDescent="0.25">
      <c r="H170" s="8"/>
      <c r="J170" s="6"/>
      <c r="K170" s="40"/>
      <c r="L170" s="6"/>
      <c r="M170" s="6"/>
      <c r="N170" s="24"/>
      <c r="O170" s="25"/>
      <c r="P170" s="41">
        <f>SUM(P162:P169)</f>
        <v>8</v>
      </c>
      <c r="Q170" s="41">
        <f>SUM(Q162:Q169)</f>
        <v>8</v>
      </c>
      <c r="R170" s="68"/>
      <c r="S170" s="67"/>
    </row>
    <row r="171" spans="8:19" x14ac:dyDescent="0.25">
      <c r="H171" s="8"/>
      <c r="J171" s="6"/>
      <c r="K171" s="40"/>
      <c r="L171" s="6"/>
      <c r="M171" s="6"/>
      <c r="N171" s="24"/>
      <c r="O171" s="25"/>
      <c r="P171" s="35"/>
      <c r="Q171" s="35"/>
      <c r="R171" s="68"/>
      <c r="S171" s="67"/>
    </row>
    <row r="172" spans="8:19" x14ac:dyDescent="0.25">
      <c r="H172" s="8" t="s">
        <v>345</v>
      </c>
      <c r="I172" s="62" t="s">
        <v>341</v>
      </c>
      <c r="J172" s="6" t="str">
        <f t="shared" ref="J172:J179" si="63">DEC2HEX(_xlfn.BITRSHIFT(HEX2DEC(I172),8))</f>
        <v>F</v>
      </c>
      <c r="K172" s="40" t="str">
        <f t="shared" ref="K172:K179" si="64">DEC2HEX(_xlfn.BITAND(HEX2DEC(I172),255))</f>
        <v>1</v>
      </c>
      <c r="L172" s="6">
        <f t="shared" ref="L172:L179" si="65">$D$19+2*((HEX2DEC(J172)-1)*13+8)</f>
        <v>466</v>
      </c>
      <c r="M172" s="6">
        <f t="shared" ref="M172:M179" si="66">L172*HEX2DEC(K172)</f>
        <v>466</v>
      </c>
      <c r="N172" s="24">
        <f t="shared" ref="N172:N179" si="67">$D$1/L172</f>
        <v>7510.7296137339054</v>
      </c>
      <c r="O172" s="25">
        <f t="shared" ref="O172:O179" si="68">$D$2*M172</f>
        <v>0.13314285714285712</v>
      </c>
      <c r="P172">
        <v>1</v>
      </c>
      <c r="Q172">
        <v>1</v>
      </c>
      <c r="R172" s="68"/>
      <c r="S172" s="67"/>
    </row>
    <row r="173" spans="8:19" x14ac:dyDescent="0.25">
      <c r="H173" s="8"/>
      <c r="I173" s="62" t="s">
        <v>342</v>
      </c>
      <c r="J173" s="6" t="str">
        <f t="shared" si="63"/>
        <v>D</v>
      </c>
      <c r="K173" s="40" t="str">
        <f t="shared" si="64"/>
        <v>1</v>
      </c>
      <c r="L173" s="6">
        <f t="shared" si="65"/>
        <v>414</v>
      </c>
      <c r="M173" s="6">
        <f t="shared" si="66"/>
        <v>414</v>
      </c>
      <c r="N173" s="24">
        <f t="shared" si="67"/>
        <v>8454.1062801932367</v>
      </c>
      <c r="O173" s="25">
        <f t="shared" si="68"/>
        <v>0.11828571428571427</v>
      </c>
      <c r="P173">
        <v>1</v>
      </c>
      <c r="Q173">
        <v>1</v>
      </c>
      <c r="R173" s="68"/>
      <c r="S173" s="67"/>
    </row>
    <row r="174" spans="8:19" x14ac:dyDescent="0.25">
      <c r="H174" s="8"/>
      <c r="I174" s="62" t="s">
        <v>343</v>
      </c>
      <c r="J174" s="6" t="str">
        <f t="shared" si="63"/>
        <v>B</v>
      </c>
      <c r="K174" s="40" t="str">
        <f t="shared" si="64"/>
        <v>1</v>
      </c>
      <c r="L174" s="6">
        <f t="shared" si="65"/>
        <v>362</v>
      </c>
      <c r="M174" s="6">
        <f t="shared" si="66"/>
        <v>362</v>
      </c>
      <c r="N174" s="24">
        <f t="shared" si="67"/>
        <v>9668.5082872928178</v>
      </c>
      <c r="O174" s="25">
        <f t="shared" si="68"/>
        <v>0.10342857142857141</v>
      </c>
      <c r="P174">
        <v>1</v>
      </c>
      <c r="Q174">
        <v>1</v>
      </c>
      <c r="R174" s="68"/>
      <c r="S174" s="67"/>
    </row>
    <row r="175" spans="8:19" x14ac:dyDescent="0.25">
      <c r="H175" s="8"/>
      <c r="I175" s="62">
        <v>901</v>
      </c>
      <c r="J175" s="6" t="str">
        <f t="shared" si="63"/>
        <v>9</v>
      </c>
      <c r="K175" s="40" t="str">
        <f t="shared" si="64"/>
        <v>1</v>
      </c>
      <c r="L175" s="6">
        <f t="shared" si="65"/>
        <v>310</v>
      </c>
      <c r="M175" s="6">
        <f t="shared" si="66"/>
        <v>310</v>
      </c>
      <c r="N175" s="24">
        <f t="shared" si="67"/>
        <v>11290.322580645161</v>
      </c>
      <c r="O175" s="25">
        <f t="shared" si="68"/>
        <v>8.8571428571428565E-2</v>
      </c>
      <c r="P175">
        <v>1</v>
      </c>
      <c r="Q175">
        <v>1</v>
      </c>
      <c r="R175" s="68"/>
      <c r="S175" s="67"/>
    </row>
    <row r="176" spans="8:19" x14ac:dyDescent="0.25">
      <c r="H176" s="8"/>
      <c r="I176" s="62">
        <v>701</v>
      </c>
      <c r="J176" s="6" t="str">
        <f t="shared" si="63"/>
        <v>7</v>
      </c>
      <c r="K176" s="40" t="str">
        <f t="shared" si="64"/>
        <v>1</v>
      </c>
      <c r="L176" s="6">
        <f t="shared" si="65"/>
        <v>258</v>
      </c>
      <c r="M176" s="6">
        <f t="shared" si="66"/>
        <v>258</v>
      </c>
      <c r="N176" s="24">
        <f t="shared" si="67"/>
        <v>13565.891472868218</v>
      </c>
      <c r="O176" s="25">
        <f t="shared" si="68"/>
        <v>7.3714285714285704E-2</v>
      </c>
      <c r="P176">
        <v>1</v>
      </c>
      <c r="Q176">
        <v>1</v>
      </c>
      <c r="R176" s="68"/>
      <c r="S176" s="67"/>
    </row>
    <row r="177" spans="7:19" x14ac:dyDescent="0.25">
      <c r="H177" s="8"/>
      <c r="I177" s="62">
        <v>501</v>
      </c>
      <c r="J177" s="6" t="str">
        <f t="shared" si="63"/>
        <v>5</v>
      </c>
      <c r="K177" s="40" t="str">
        <f t="shared" si="64"/>
        <v>1</v>
      </c>
      <c r="L177" s="6">
        <f t="shared" si="65"/>
        <v>206</v>
      </c>
      <c r="M177" s="6">
        <f t="shared" si="66"/>
        <v>206</v>
      </c>
      <c r="N177" s="24">
        <f t="shared" si="67"/>
        <v>16990.291262135921</v>
      </c>
      <c r="O177" s="25">
        <f t="shared" si="68"/>
        <v>5.8857142857142851E-2</v>
      </c>
      <c r="P177">
        <v>1</v>
      </c>
      <c r="Q177">
        <v>1</v>
      </c>
      <c r="R177" s="68"/>
      <c r="S177" s="67"/>
    </row>
    <row r="178" spans="7:19" x14ac:dyDescent="0.25">
      <c r="H178" s="8"/>
      <c r="I178" s="63">
        <v>301</v>
      </c>
      <c r="J178" s="6" t="str">
        <f t="shared" si="63"/>
        <v>3</v>
      </c>
      <c r="K178" s="40" t="str">
        <f t="shared" si="64"/>
        <v>1</v>
      </c>
      <c r="L178" s="6">
        <f t="shared" si="65"/>
        <v>154</v>
      </c>
      <c r="M178" s="6">
        <f t="shared" si="66"/>
        <v>154</v>
      </c>
      <c r="N178" s="24">
        <f t="shared" si="67"/>
        <v>22727.272727272728</v>
      </c>
      <c r="O178" s="25">
        <f t="shared" si="68"/>
        <v>4.3999999999999997E-2</v>
      </c>
      <c r="P178">
        <v>1</v>
      </c>
      <c r="Q178">
        <v>1</v>
      </c>
      <c r="R178" s="68"/>
      <c r="S178" s="67"/>
    </row>
    <row r="179" spans="7:19" ht="15.75" thickBot="1" x14ac:dyDescent="0.3">
      <c r="H179" s="8"/>
      <c r="I179" s="63">
        <v>101</v>
      </c>
      <c r="J179" s="6" t="str">
        <f t="shared" si="63"/>
        <v>1</v>
      </c>
      <c r="K179" s="40" t="str">
        <f t="shared" si="64"/>
        <v>1</v>
      </c>
      <c r="L179" s="6">
        <f t="shared" si="65"/>
        <v>102</v>
      </c>
      <c r="M179" s="6">
        <f t="shared" si="66"/>
        <v>102</v>
      </c>
      <c r="N179" s="24">
        <f t="shared" si="67"/>
        <v>34313.725490196077</v>
      </c>
      <c r="O179" s="25">
        <f t="shared" si="68"/>
        <v>2.914285714285714E-2</v>
      </c>
      <c r="P179">
        <v>1</v>
      </c>
      <c r="Q179">
        <v>1</v>
      </c>
      <c r="R179" s="68"/>
      <c r="S179" s="67"/>
    </row>
    <row r="180" spans="7:19" ht="15.75" thickTop="1" x14ac:dyDescent="0.25">
      <c r="H180" s="8"/>
      <c r="J180" s="6"/>
      <c r="K180" s="40"/>
      <c r="L180" s="6"/>
      <c r="M180" s="6"/>
      <c r="N180" s="24"/>
      <c r="O180" s="25"/>
      <c r="P180" s="41">
        <f>SUM(P172:P179)</f>
        <v>8</v>
      </c>
      <c r="Q180" s="41">
        <f>SUM(Q172:Q179)</f>
        <v>8</v>
      </c>
      <c r="R180" s="68"/>
      <c r="S180" s="67"/>
    </row>
    <row r="181" spans="7:19" x14ac:dyDescent="0.25">
      <c r="H181" s="8"/>
      <c r="J181" s="6"/>
      <c r="K181" s="40"/>
      <c r="L181" s="6"/>
      <c r="M181" s="6"/>
      <c r="N181" s="24"/>
      <c r="O181" s="25"/>
      <c r="P181" s="35"/>
      <c r="Q181" s="35"/>
      <c r="R181" s="35"/>
    </row>
    <row r="182" spans="7:19" x14ac:dyDescent="0.25">
      <c r="G182" s="56" t="s">
        <v>278</v>
      </c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</row>
    <row r="183" spans="7:19" x14ac:dyDescent="0.25">
      <c r="G183" s="29" t="s">
        <v>322</v>
      </c>
      <c r="H183" s="31" t="s">
        <v>287</v>
      </c>
      <c r="I183" s="39" t="s">
        <v>22</v>
      </c>
      <c r="J183" s="31" t="s">
        <v>23</v>
      </c>
      <c r="K183" s="31" t="s">
        <v>24</v>
      </c>
      <c r="L183" s="31" t="s">
        <v>189</v>
      </c>
      <c r="M183" s="31" t="s">
        <v>182</v>
      </c>
      <c r="N183" s="31" t="s">
        <v>188</v>
      </c>
      <c r="O183" s="31" t="s">
        <v>25</v>
      </c>
      <c r="P183" s="31" t="s">
        <v>286</v>
      </c>
      <c r="Q183" s="31" t="s">
        <v>326</v>
      </c>
      <c r="R183" s="31" t="s">
        <v>337</v>
      </c>
      <c r="S183" s="31" t="s">
        <v>346</v>
      </c>
    </row>
    <row r="184" spans="7:19" x14ac:dyDescent="0.25">
      <c r="G184" t="s">
        <v>240</v>
      </c>
      <c r="H184" s="60" t="s">
        <v>278</v>
      </c>
      <c r="I184" s="26" t="s">
        <v>279</v>
      </c>
      <c r="J184" s="6" t="str">
        <f>DEC2HEX(_xlfn.BITRSHIFT(HEX2DEC(I184),8))</f>
        <v>8</v>
      </c>
      <c r="K184" s="40" t="str">
        <f>DEC2HEX(_xlfn.BITAND(HEX2DEC(I184),255))</f>
        <v>30</v>
      </c>
      <c r="L184" s="6">
        <f>$D$40+(HEX2DEC(J184)-1)*13+8</f>
        <v>171</v>
      </c>
      <c r="M184" s="6">
        <f>L184*HEX2DEC(K184)</f>
        <v>8208</v>
      </c>
      <c r="N184" s="24">
        <f>$D$1/L184</f>
        <v>20467.83625730994</v>
      </c>
      <c r="O184" s="25">
        <f>$D$2*M184</f>
        <v>2.3451428571428568</v>
      </c>
      <c r="P184">
        <v>1</v>
      </c>
      <c r="Q184">
        <v>1</v>
      </c>
      <c r="R184" s="65" t="s">
        <v>347</v>
      </c>
      <c r="S184" s="67"/>
    </row>
    <row r="185" spans="7:19" x14ac:dyDescent="0.25">
      <c r="G185" s="45"/>
      <c r="H185" s="45"/>
      <c r="I185" s="49"/>
      <c r="J185" s="6"/>
      <c r="K185" s="40"/>
      <c r="L185" s="6"/>
      <c r="M185" s="6"/>
      <c r="N185" s="24"/>
      <c r="O185" s="25"/>
    </row>
  </sheetData>
  <sortState ref="I59:I76">
    <sortCondition ref="I59"/>
  </sortState>
  <mergeCells count="3">
    <mergeCell ref="G97:R97"/>
    <mergeCell ref="G3:S3"/>
    <mergeCell ref="G182:S182"/>
  </mergeCells>
  <pageMargins left="0.7" right="0.7" top="0.75" bottom="0.75" header="0.3" footer="0.3"/>
  <pageSetup orientation="portrait" r:id="rId1"/>
  <ignoredErrors>
    <ignoredError sqref="I102 I104 I106 I108 I110 I112 I184" numberStoredAsText="1"/>
    <ignoredError sqref="D2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10"/>
  <sheetViews>
    <sheetView topLeftCell="O25" zoomScaleNormal="100" workbookViewId="0">
      <selection activeCell="R51" sqref="R51"/>
    </sheetView>
  </sheetViews>
  <sheetFormatPr defaultRowHeight="15" x14ac:dyDescent="0.25"/>
  <cols>
    <col min="1" max="1" width="9.42578125" bestFit="1" customWidth="1"/>
    <col min="2" max="2" width="14.42578125" bestFit="1" customWidth="1"/>
    <col min="3" max="3" width="33.42578125" bestFit="1" customWidth="1"/>
    <col min="4" max="4" width="5.42578125" bestFit="1" customWidth="1"/>
    <col min="5" max="5" width="16.85546875" bestFit="1" customWidth="1"/>
    <col min="6" max="6" width="11.85546875" bestFit="1" customWidth="1"/>
    <col min="7" max="7" width="12.140625" bestFit="1" customWidth="1"/>
    <col min="9" max="9" width="14.42578125" bestFit="1" customWidth="1"/>
    <col min="10" max="10" width="7.42578125" bestFit="1" customWidth="1"/>
    <col min="11" max="11" width="10.7109375" bestFit="1" customWidth="1"/>
    <col min="12" max="12" width="12" bestFit="1" customWidth="1"/>
    <col min="13" max="13" width="12.140625" bestFit="1" customWidth="1"/>
    <col min="14" max="14" width="8.28515625" bestFit="1" customWidth="1"/>
    <col min="15" max="15" width="8.28515625" customWidth="1"/>
    <col min="16" max="16" width="25.5703125" customWidth="1"/>
    <col min="17" max="17" width="9.42578125" customWidth="1"/>
    <col min="18" max="18" width="22.42578125" bestFit="1" customWidth="1"/>
    <col min="19" max="19" width="90" bestFit="1" customWidth="1"/>
    <col min="20" max="20" width="7.7109375" bestFit="1" customWidth="1"/>
    <col min="21" max="21" width="12.28515625" bestFit="1" customWidth="1"/>
    <col min="22" max="22" width="14.42578125" bestFit="1" customWidth="1"/>
    <col min="23" max="23" width="42.42578125" bestFit="1" customWidth="1"/>
    <col min="24" max="24" width="10.7109375" bestFit="1" customWidth="1"/>
    <col min="25" max="25" width="26.7109375" bestFit="1" customWidth="1"/>
    <col min="27" max="27" width="4" bestFit="1" customWidth="1"/>
    <col min="28" max="37" width="5.7109375" customWidth="1"/>
  </cols>
  <sheetData>
    <row r="1" spans="1:37" x14ac:dyDescent="0.25">
      <c r="A1" s="31" t="s">
        <v>6</v>
      </c>
      <c r="B1" s="30"/>
      <c r="C1" s="30"/>
      <c r="E1" s="31" t="s">
        <v>7</v>
      </c>
      <c r="F1" s="30"/>
      <c r="G1" s="30"/>
      <c r="P1" s="1" t="s">
        <v>121</v>
      </c>
      <c r="V1" s="15"/>
      <c r="W1" s="15"/>
      <c r="AB1" s="57" t="s">
        <v>180</v>
      </c>
      <c r="AC1" s="57"/>
      <c r="AD1" s="57"/>
      <c r="AE1" s="57"/>
      <c r="AF1" s="57"/>
      <c r="AG1" s="57"/>
      <c r="AH1" s="57"/>
      <c r="AI1" s="57"/>
      <c r="AJ1" s="57"/>
      <c r="AK1" s="57"/>
    </row>
    <row r="2" spans="1:37" x14ac:dyDescent="0.25">
      <c r="A2" t="s">
        <v>0</v>
      </c>
      <c r="B2" t="s">
        <v>1</v>
      </c>
      <c r="C2" t="s">
        <v>3</v>
      </c>
      <c r="E2" t="s">
        <v>0</v>
      </c>
      <c r="F2" t="s">
        <v>9</v>
      </c>
      <c r="G2" s="2" t="s">
        <v>10</v>
      </c>
      <c r="K2" t="s">
        <v>12</v>
      </c>
      <c r="L2" t="s">
        <v>15</v>
      </c>
      <c r="M2" t="s">
        <v>16</v>
      </c>
      <c r="P2" t="s">
        <v>123</v>
      </c>
      <c r="V2" s="15" t="s">
        <v>129</v>
      </c>
      <c r="W2" s="18">
        <f>1/35000000*1000</f>
        <v>2.8571428571428571E-5</v>
      </c>
      <c r="X2" t="s">
        <v>130</v>
      </c>
      <c r="AB2">
        <v>7</v>
      </c>
      <c r="AC2">
        <v>6</v>
      </c>
      <c r="AD2">
        <v>5</v>
      </c>
      <c r="AE2">
        <v>4</v>
      </c>
      <c r="AF2">
        <v>3</v>
      </c>
      <c r="AH2">
        <v>2</v>
      </c>
      <c r="AJ2">
        <v>1</v>
      </c>
      <c r="AK2">
        <v>0</v>
      </c>
    </row>
    <row r="3" spans="1:37" x14ac:dyDescent="0.25">
      <c r="B3" t="s">
        <v>2</v>
      </c>
      <c r="C3" t="s">
        <v>4</v>
      </c>
      <c r="F3" t="s">
        <v>1</v>
      </c>
      <c r="G3" t="s">
        <v>8</v>
      </c>
      <c r="I3" t="s">
        <v>14</v>
      </c>
      <c r="J3" t="s">
        <v>13</v>
      </c>
      <c r="K3" s="5">
        <f>3.5*1000000</f>
        <v>3500000</v>
      </c>
      <c r="L3">
        <f>1/K3</f>
        <v>2.8571428571428569E-7</v>
      </c>
      <c r="M3">
        <f>L3*1000</f>
        <v>2.8571428571428568E-4</v>
      </c>
      <c r="N3" t="s">
        <v>17</v>
      </c>
      <c r="P3" t="s">
        <v>124</v>
      </c>
      <c r="V3" s="6" t="s">
        <v>18</v>
      </c>
      <c r="W3" s="16">
        <v>261.63</v>
      </c>
      <c r="X3" t="s">
        <v>12</v>
      </c>
      <c r="AE3" t="s">
        <v>170</v>
      </c>
      <c r="AF3" t="s">
        <v>169</v>
      </c>
      <c r="AH3" s="58" t="s">
        <v>168</v>
      </c>
      <c r="AI3" s="58"/>
      <c r="AJ3" s="58"/>
      <c r="AK3" s="58"/>
    </row>
    <row r="4" spans="1:37" x14ac:dyDescent="0.25">
      <c r="C4" t="s">
        <v>5</v>
      </c>
      <c r="P4" t="s">
        <v>122</v>
      </c>
      <c r="V4" s="6"/>
      <c r="AE4" t="s">
        <v>173</v>
      </c>
      <c r="AF4" t="s">
        <v>172</v>
      </c>
    </row>
    <row r="5" spans="1:37" x14ac:dyDescent="0.25">
      <c r="K5" t="s">
        <v>12</v>
      </c>
      <c r="V5" s="6" t="s">
        <v>19</v>
      </c>
      <c r="W5">
        <f>2*W3</f>
        <v>523.26</v>
      </c>
      <c r="X5" t="s">
        <v>20</v>
      </c>
      <c r="Y5" s="2" t="s">
        <v>139</v>
      </c>
      <c r="AE5" t="s">
        <v>174</v>
      </c>
      <c r="AF5" t="s">
        <v>171</v>
      </c>
    </row>
    <row r="6" spans="1:37" x14ac:dyDescent="0.25">
      <c r="A6" s="31" t="s">
        <v>281</v>
      </c>
      <c r="B6" s="31" t="s">
        <v>188</v>
      </c>
      <c r="C6" s="31" t="s">
        <v>282</v>
      </c>
      <c r="D6" s="31" t="s">
        <v>283</v>
      </c>
      <c r="E6" s="31" t="s">
        <v>284</v>
      </c>
      <c r="F6" s="31" t="s">
        <v>285</v>
      </c>
      <c r="G6" s="31" t="s">
        <v>26</v>
      </c>
      <c r="I6" t="s">
        <v>18</v>
      </c>
      <c r="K6" s="3">
        <v>261.63</v>
      </c>
      <c r="P6" t="s">
        <v>62</v>
      </c>
      <c r="Q6" t="s">
        <v>61</v>
      </c>
      <c r="R6" t="s">
        <v>27</v>
      </c>
      <c r="S6" s="8" t="s">
        <v>75</v>
      </c>
      <c r="T6" s="8"/>
      <c r="U6" s="8"/>
      <c r="V6" s="6" t="s">
        <v>21</v>
      </c>
      <c r="W6" s="4">
        <f>3500000/W5</f>
        <v>6688.835378205863</v>
      </c>
      <c r="X6" s="4"/>
      <c r="Y6" t="s">
        <v>140</v>
      </c>
    </row>
    <row r="7" spans="1:37" x14ac:dyDescent="0.25">
      <c r="A7">
        <v>1</v>
      </c>
      <c r="B7" s="3">
        <f>440*POWER(2,(A7-49)/12)</f>
        <v>27.5</v>
      </c>
      <c r="C7" s="3">
        <f t="shared" ref="C7:C44" si="0">440*POWER(2,(E7+40-49)/12)</f>
        <v>27.5</v>
      </c>
      <c r="D7">
        <f>69+12*LOG(B7/440,2)</f>
        <v>21</v>
      </c>
      <c r="E7">
        <f t="shared" ref="E7:E43" si="1">E8-1</f>
        <v>-39</v>
      </c>
      <c r="F7" s="3">
        <f t="shared" ref="F7:F38" si="2">345/B7*100</f>
        <v>1254.5454545454545</v>
      </c>
      <c r="R7" t="s">
        <v>135</v>
      </c>
      <c r="S7" t="s">
        <v>76</v>
      </c>
      <c r="V7" s="6" t="s">
        <v>138</v>
      </c>
      <c r="W7">
        <f>3500000/(2 * W6)</f>
        <v>261.63</v>
      </c>
      <c r="X7" t="s">
        <v>12</v>
      </c>
      <c r="Y7" t="s">
        <v>141</v>
      </c>
    </row>
    <row r="8" spans="1:37" x14ac:dyDescent="0.25">
      <c r="A8">
        <v>2</v>
      </c>
      <c r="B8" s="3">
        <f t="shared" ref="B8:B71" si="3">440*POWER(2,(A8-49)/12)</f>
        <v>29.135235094880628</v>
      </c>
      <c r="C8" s="3">
        <f t="shared" si="0"/>
        <v>29.135235094880628</v>
      </c>
      <c r="D8">
        <f t="shared" ref="D8:D71" si="4">69+12*LOG(B8/440,2)</f>
        <v>22</v>
      </c>
      <c r="E8">
        <f t="shared" si="1"/>
        <v>-38</v>
      </c>
      <c r="F8" s="3">
        <f t="shared" si="2"/>
        <v>1184.1332286370334</v>
      </c>
      <c r="K8" t="s">
        <v>20</v>
      </c>
      <c r="R8" t="s">
        <v>28</v>
      </c>
      <c r="S8" t="s">
        <v>77</v>
      </c>
      <c r="V8" s="6"/>
      <c r="X8" t="s">
        <v>134</v>
      </c>
      <c r="Y8" t="s">
        <v>133</v>
      </c>
    </row>
    <row r="9" spans="1:37" x14ac:dyDescent="0.25">
      <c r="A9">
        <v>3</v>
      </c>
      <c r="B9" s="3">
        <f t="shared" si="3"/>
        <v>30.867706328507751</v>
      </c>
      <c r="C9" s="3">
        <f t="shared" si="0"/>
        <v>30.867706328507751</v>
      </c>
      <c r="D9">
        <f t="shared" si="4"/>
        <v>23</v>
      </c>
      <c r="E9">
        <f t="shared" si="1"/>
        <v>-37</v>
      </c>
      <c r="F9" s="3">
        <f t="shared" si="2"/>
        <v>1117.6729373033349</v>
      </c>
      <c r="I9" t="s">
        <v>19</v>
      </c>
      <c r="J9">
        <v>2</v>
      </c>
      <c r="K9" s="3">
        <f>J9*K6</f>
        <v>523.26</v>
      </c>
      <c r="R9" t="s">
        <v>28</v>
      </c>
      <c r="S9" t="s">
        <v>78</v>
      </c>
      <c r="V9" s="6" t="s">
        <v>125</v>
      </c>
      <c r="W9" s="17" t="s">
        <v>131</v>
      </c>
      <c r="X9">
        <f>W7</f>
        <v>261.63</v>
      </c>
      <c r="Y9" s="1" t="str">
        <f>DEC2HEX(X9)</f>
        <v>105</v>
      </c>
    </row>
    <row r="10" spans="1:37" x14ac:dyDescent="0.25">
      <c r="A10">
        <v>4</v>
      </c>
      <c r="B10" s="3">
        <f t="shared" si="3"/>
        <v>32.703195662574828</v>
      </c>
      <c r="C10" s="3">
        <f t="shared" si="0"/>
        <v>32.703195662574828</v>
      </c>
      <c r="D10">
        <f t="shared" si="4"/>
        <v>24</v>
      </c>
      <c r="E10">
        <f t="shared" si="1"/>
        <v>-36</v>
      </c>
      <c r="F10" s="3">
        <f t="shared" si="2"/>
        <v>1054.9427755001145</v>
      </c>
      <c r="I10" t="s">
        <v>21</v>
      </c>
      <c r="K10" s="4">
        <f>K3/K9</f>
        <v>6688.835378205863</v>
      </c>
      <c r="L10">
        <f>K3/K10/2</f>
        <v>261.63</v>
      </c>
      <c r="M10" t="s">
        <v>12</v>
      </c>
      <c r="R10" t="s">
        <v>29</v>
      </c>
      <c r="S10" t="s">
        <v>79</v>
      </c>
      <c r="V10" s="6" t="s">
        <v>127</v>
      </c>
      <c r="W10" s="15" t="s">
        <v>128</v>
      </c>
      <c r="X10" s="3">
        <f>W6/4</f>
        <v>1672.2088445514657</v>
      </c>
      <c r="Y10" s="21" t="str">
        <f>DEC2HEX(X10)</f>
        <v>688</v>
      </c>
    </row>
    <row r="11" spans="1:37" x14ac:dyDescent="0.25">
      <c r="A11">
        <v>5</v>
      </c>
      <c r="B11" s="3">
        <f t="shared" si="3"/>
        <v>34.647828872109017</v>
      </c>
      <c r="C11" s="3">
        <f t="shared" si="0"/>
        <v>34.647828872109017</v>
      </c>
      <c r="D11">
        <f t="shared" si="4"/>
        <v>25</v>
      </c>
      <c r="E11">
        <f t="shared" si="1"/>
        <v>-35</v>
      </c>
      <c r="F11" s="3">
        <f t="shared" si="2"/>
        <v>995.73338714368856</v>
      </c>
      <c r="K11" s="4"/>
      <c r="R11" t="s">
        <v>30</v>
      </c>
      <c r="S11" t="s">
        <v>80</v>
      </c>
      <c r="V11" s="6"/>
      <c r="W11" t="s">
        <v>333</v>
      </c>
      <c r="X11">
        <f>30.125</f>
        <v>30.125</v>
      </c>
      <c r="Y11" s="21" t="str">
        <f>DEC2HEX(X11)</f>
        <v>1E</v>
      </c>
    </row>
    <row r="12" spans="1:37" x14ac:dyDescent="0.25">
      <c r="A12">
        <v>6</v>
      </c>
      <c r="B12" s="3">
        <f t="shared" si="3"/>
        <v>36.708095989675947</v>
      </c>
      <c r="C12" s="3">
        <f t="shared" si="0"/>
        <v>36.708095989675947</v>
      </c>
      <c r="D12">
        <f t="shared" si="4"/>
        <v>26</v>
      </c>
      <c r="E12">
        <f t="shared" si="1"/>
        <v>-34</v>
      </c>
      <c r="F12" s="3">
        <f t="shared" si="2"/>
        <v>939.84716640446391</v>
      </c>
      <c r="K12" s="4"/>
      <c r="M12" s="1"/>
      <c r="N12" s="1"/>
      <c r="O12" s="1"/>
      <c r="R12" t="s">
        <v>31</v>
      </c>
      <c r="S12" t="s">
        <v>81</v>
      </c>
      <c r="V12" s="6"/>
      <c r="X12" s="3">
        <f>X10-X11</f>
        <v>1642.0838445514657</v>
      </c>
      <c r="Y12" s="59" t="str">
        <f>DEC2HEX(X12)</f>
        <v>66A</v>
      </c>
    </row>
    <row r="13" spans="1:37" x14ac:dyDescent="0.25">
      <c r="A13">
        <v>7</v>
      </c>
      <c r="B13" s="3">
        <f t="shared" si="3"/>
        <v>38.890872965260115</v>
      </c>
      <c r="C13" s="3">
        <f t="shared" si="0"/>
        <v>38.890872965260115</v>
      </c>
      <c r="D13">
        <f t="shared" si="4"/>
        <v>27</v>
      </c>
      <c r="E13">
        <f t="shared" si="1"/>
        <v>-33</v>
      </c>
      <c r="F13" s="3">
        <f t="shared" si="2"/>
        <v>887.09759821585055</v>
      </c>
      <c r="M13" s="1"/>
      <c r="N13" s="1"/>
      <c r="O13" s="1"/>
      <c r="P13" s="6"/>
      <c r="Q13" s="6"/>
      <c r="R13" t="s">
        <v>32</v>
      </c>
      <c r="V13" s="6"/>
      <c r="AB13" s="6"/>
    </row>
    <row r="14" spans="1:37" x14ac:dyDescent="0.25">
      <c r="A14">
        <v>8</v>
      </c>
      <c r="B14" s="3">
        <f t="shared" si="3"/>
        <v>41.203444614108754</v>
      </c>
      <c r="C14" s="3">
        <f t="shared" si="0"/>
        <v>41.203444614108754</v>
      </c>
      <c r="D14">
        <f t="shared" si="4"/>
        <v>28</v>
      </c>
      <c r="E14">
        <f t="shared" si="1"/>
        <v>-32</v>
      </c>
      <c r="F14" s="3">
        <f t="shared" si="2"/>
        <v>837.30863579756681</v>
      </c>
      <c r="N14" s="1"/>
      <c r="O14" s="1"/>
      <c r="R14" s="9" t="s">
        <v>33</v>
      </c>
      <c r="S14" t="s">
        <v>82</v>
      </c>
      <c r="V14" s="40"/>
      <c r="W14" s="17" t="s">
        <v>133</v>
      </c>
      <c r="X14" t="s">
        <v>134</v>
      </c>
      <c r="AB14" s="6"/>
    </row>
    <row r="15" spans="1:37" x14ac:dyDescent="0.25">
      <c r="A15">
        <v>9</v>
      </c>
      <c r="B15" s="3">
        <f t="shared" si="3"/>
        <v>43.653528929125486</v>
      </c>
      <c r="C15" s="3">
        <f t="shared" si="0"/>
        <v>43.653528929125486</v>
      </c>
      <c r="D15">
        <f t="shared" si="4"/>
        <v>29</v>
      </c>
      <c r="E15">
        <f t="shared" si="1"/>
        <v>-31</v>
      </c>
      <c r="F15" s="3">
        <f t="shared" si="2"/>
        <v>790.31411311587499</v>
      </c>
      <c r="R15" t="s">
        <v>34</v>
      </c>
      <c r="S15" t="s">
        <v>83</v>
      </c>
      <c r="V15" s="6" t="s">
        <v>125</v>
      </c>
      <c r="W15" s="19" t="s">
        <v>132</v>
      </c>
      <c r="X15">
        <f>HEX2DEC(W15)</f>
        <v>261</v>
      </c>
      <c r="AB15" s="6"/>
    </row>
    <row r="16" spans="1:37" x14ac:dyDescent="0.25">
      <c r="A16">
        <v>10</v>
      </c>
      <c r="B16" s="3">
        <f t="shared" si="3"/>
        <v>46.249302838954307</v>
      </c>
      <c r="C16" s="3">
        <f t="shared" si="0"/>
        <v>46.249302838954307</v>
      </c>
      <c r="D16">
        <f t="shared" si="4"/>
        <v>30</v>
      </c>
      <c r="E16">
        <f t="shared" si="1"/>
        <v>-30</v>
      </c>
      <c r="F16" s="3">
        <f t="shared" si="2"/>
        <v>745.95719031988858</v>
      </c>
      <c r="N16" s="4"/>
      <c r="O16" s="4"/>
      <c r="R16" t="s">
        <v>35</v>
      </c>
      <c r="S16" t="s">
        <v>84</v>
      </c>
      <c r="V16" s="6"/>
      <c r="Z16" t="s">
        <v>21</v>
      </c>
      <c r="AB16" s="6"/>
    </row>
    <row r="17" spans="1:29" x14ac:dyDescent="0.25">
      <c r="A17">
        <v>11</v>
      </c>
      <c r="B17" s="3">
        <f t="shared" si="3"/>
        <v>48.99942949771868</v>
      </c>
      <c r="C17" s="3">
        <f t="shared" si="0"/>
        <v>48.99942949771868</v>
      </c>
      <c r="D17">
        <f t="shared" si="4"/>
        <v>31</v>
      </c>
      <c r="E17">
        <f t="shared" si="1"/>
        <v>-29</v>
      </c>
      <c r="F17" s="3">
        <f t="shared" si="2"/>
        <v>704.08983030315187</v>
      </c>
      <c r="N17" s="4"/>
      <c r="O17" s="4"/>
      <c r="R17" t="s">
        <v>36</v>
      </c>
      <c r="S17" t="s">
        <v>85</v>
      </c>
      <c r="V17" s="6" t="s">
        <v>127</v>
      </c>
      <c r="W17" s="20" t="s">
        <v>142</v>
      </c>
      <c r="X17">
        <f>HEX2DEC(W17)</f>
        <v>1642</v>
      </c>
      <c r="Z17" s="4">
        <f>4*(HEX2DEC(W17)+X11)</f>
        <v>6688.5</v>
      </c>
      <c r="AB17" s="6"/>
    </row>
    <row r="18" spans="1:29" x14ac:dyDescent="0.25">
      <c r="A18">
        <v>12</v>
      </c>
      <c r="B18" s="3">
        <f t="shared" si="3"/>
        <v>51.913087197493141</v>
      </c>
      <c r="C18" s="3">
        <f t="shared" si="0"/>
        <v>51.913087197493141</v>
      </c>
      <c r="D18">
        <f t="shared" si="4"/>
        <v>32</v>
      </c>
      <c r="E18">
        <f t="shared" si="1"/>
        <v>-28</v>
      </c>
      <c r="F18" s="3">
        <f t="shared" si="2"/>
        <v>664.57230464355791</v>
      </c>
      <c r="N18" s="7"/>
      <c r="O18" s="7"/>
      <c r="R18" t="s">
        <v>37</v>
      </c>
      <c r="S18" t="s">
        <v>86</v>
      </c>
      <c r="V18" s="6" t="s">
        <v>335</v>
      </c>
      <c r="W18" s="2" t="s">
        <v>145</v>
      </c>
      <c r="AB18" s="6"/>
      <c r="AC18" s="6"/>
    </row>
    <row r="19" spans="1:29" x14ac:dyDescent="0.25">
      <c r="A19">
        <v>13</v>
      </c>
      <c r="B19" s="3">
        <f t="shared" si="3"/>
        <v>55</v>
      </c>
      <c r="C19" s="3">
        <f t="shared" si="0"/>
        <v>55</v>
      </c>
      <c r="D19">
        <f t="shared" si="4"/>
        <v>33</v>
      </c>
      <c r="E19">
        <f t="shared" si="1"/>
        <v>-27</v>
      </c>
      <c r="F19" s="3">
        <f t="shared" si="2"/>
        <v>627.27272727272725</v>
      </c>
      <c r="N19" s="7"/>
      <c r="O19" s="7"/>
      <c r="R19" t="s">
        <v>37</v>
      </c>
      <c r="V19" s="6" t="s">
        <v>127</v>
      </c>
      <c r="W19" s="20" t="s">
        <v>144</v>
      </c>
      <c r="X19">
        <f>HEX2DEC(W19)</f>
        <v>1562</v>
      </c>
      <c r="Y19" t="s">
        <v>21</v>
      </c>
      <c r="Z19" s="4"/>
      <c r="AB19" s="6"/>
      <c r="AC19" s="6"/>
    </row>
    <row r="20" spans="1:29" x14ac:dyDescent="0.25">
      <c r="A20">
        <v>14</v>
      </c>
      <c r="B20" s="3">
        <f t="shared" si="3"/>
        <v>58.270470189761255</v>
      </c>
      <c r="C20" s="3">
        <f t="shared" si="0"/>
        <v>58.270470189761255</v>
      </c>
      <c r="D20">
        <f t="shared" si="4"/>
        <v>34.000000000000007</v>
      </c>
      <c r="E20">
        <f t="shared" si="1"/>
        <v>-26</v>
      </c>
      <c r="F20" s="3">
        <f t="shared" si="2"/>
        <v>592.06661431851671</v>
      </c>
      <c r="N20" s="4"/>
      <c r="O20" s="4"/>
      <c r="R20" t="s">
        <v>37</v>
      </c>
      <c r="V20" s="6" t="s">
        <v>136</v>
      </c>
      <c r="W20" s="2" t="s">
        <v>137</v>
      </c>
      <c r="X20">
        <f>HEX2DEC(W20)</f>
        <v>6</v>
      </c>
      <c r="Y20">
        <v>1024</v>
      </c>
      <c r="Z20">
        <f>X20*Y20</f>
        <v>6144</v>
      </c>
      <c r="AB20" s="6"/>
      <c r="AC20" s="6"/>
    </row>
    <row r="21" spans="1:29" ht="15.75" thickBot="1" x14ac:dyDescent="0.3">
      <c r="A21">
        <v>15</v>
      </c>
      <c r="B21" s="3">
        <f t="shared" si="3"/>
        <v>61.735412657015516</v>
      </c>
      <c r="C21" s="3">
        <f t="shared" si="0"/>
        <v>61.735412657015516</v>
      </c>
      <c r="D21">
        <f t="shared" si="4"/>
        <v>35</v>
      </c>
      <c r="E21">
        <f t="shared" si="1"/>
        <v>-25</v>
      </c>
      <c r="F21" s="3">
        <f t="shared" si="2"/>
        <v>558.83646865166736</v>
      </c>
      <c r="N21" s="4"/>
      <c r="O21" s="4"/>
      <c r="R21" t="s">
        <v>38</v>
      </c>
      <c r="S21" t="s">
        <v>87</v>
      </c>
      <c r="V21" s="6" t="s">
        <v>126</v>
      </c>
      <c r="W21" s="2" t="s">
        <v>145</v>
      </c>
      <c r="X21">
        <f>HEX2DEC(W21)</f>
        <v>26</v>
      </c>
      <c r="Y21">
        <v>16</v>
      </c>
      <c r="Z21">
        <f>X21*Y21</f>
        <v>416</v>
      </c>
      <c r="AB21" s="6"/>
      <c r="AC21" s="6"/>
    </row>
    <row r="22" spans="1:29" ht="15.75" thickTop="1" x14ac:dyDescent="0.25">
      <c r="A22">
        <v>16</v>
      </c>
      <c r="B22" s="3">
        <f t="shared" si="3"/>
        <v>65.406391325149656</v>
      </c>
      <c r="C22" s="3">
        <f t="shared" si="0"/>
        <v>65.406391325149656</v>
      </c>
      <c r="D22">
        <f t="shared" si="4"/>
        <v>36</v>
      </c>
      <c r="E22">
        <f t="shared" si="1"/>
        <v>-24</v>
      </c>
      <c r="F22" s="3">
        <f t="shared" si="2"/>
        <v>527.47138775005726</v>
      </c>
      <c r="N22" s="4"/>
      <c r="O22" s="4"/>
      <c r="V22" s="6"/>
      <c r="W22" s="15"/>
      <c r="Z22" s="41">
        <f>SUM(Z20:Z21)</f>
        <v>6560</v>
      </c>
      <c r="AA22" s="4">
        <f>Z17-Z22</f>
        <v>128.5</v>
      </c>
      <c r="AB22" s="6"/>
      <c r="AC22" s="6"/>
    </row>
    <row r="23" spans="1:29" x14ac:dyDescent="0.25">
      <c r="A23">
        <v>17</v>
      </c>
      <c r="B23" s="3">
        <f t="shared" si="3"/>
        <v>69.295657744218019</v>
      </c>
      <c r="C23" s="3">
        <f t="shared" si="0"/>
        <v>69.295657744218019</v>
      </c>
      <c r="D23">
        <f t="shared" si="4"/>
        <v>37</v>
      </c>
      <c r="E23">
        <f t="shared" si="1"/>
        <v>-23</v>
      </c>
      <c r="F23" s="3">
        <f t="shared" si="2"/>
        <v>497.86669357184445</v>
      </c>
      <c r="N23" s="4"/>
      <c r="O23" s="4"/>
      <c r="P23" t="s">
        <v>88</v>
      </c>
      <c r="AB23" s="6"/>
      <c r="AC23" s="6"/>
    </row>
    <row r="24" spans="1:29" x14ac:dyDescent="0.25">
      <c r="A24">
        <v>18</v>
      </c>
      <c r="B24" s="3">
        <f t="shared" si="3"/>
        <v>73.416191979351879</v>
      </c>
      <c r="C24" s="3">
        <f t="shared" si="0"/>
        <v>73.416191979351879</v>
      </c>
      <c r="D24">
        <f t="shared" si="4"/>
        <v>38</v>
      </c>
      <c r="E24">
        <f t="shared" si="1"/>
        <v>-22</v>
      </c>
      <c r="F24" s="3">
        <f t="shared" si="2"/>
        <v>469.92358320223201</v>
      </c>
      <c r="N24" s="4"/>
      <c r="O24" s="4"/>
      <c r="P24" t="s">
        <v>89</v>
      </c>
      <c r="AB24" s="6"/>
      <c r="AC24" s="6"/>
    </row>
    <row r="25" spans="1:29" x14ac:dyDescent="0.25">
      <c r="A25">
        <v>19</v>
      </c>
      <c r="B25" s="3">
        <f t="shared" si="3"/>
        <v>77.781745930520216</v>
      </c>
      <c r="C25" s="3">
        <f t="shared" si="0"/>
        <v>77.781745930520216</v>
      </c>
      <c r="D25">
        <f t="shared" si="4"/>
        <v>39</v>
      </c>
      <c r="E25">
        <f t="shared" si="1"/>
        <v>-21</v>
      </c>
      <c r="F25" s="3">
        <f t="shared" si="2"/>
        <v>443.54879910792533</v>
      </c>
      <c r="N25" s="4"/>
      <c r="O25" s="4"/>
      <c r="T25" t="s">
        <v>11</v>
      </c>
      <c r="U25" t="s">
        <v>334</v>
      </c>
      <c r="AB25" s="6"/>
      <c r="AC25" s="6"/>
    </row>
    <row r="26" spans="1:29" x14ac:dyDescent="0.25">
      <c r="A26">
        <v>20</v>
      </c>
      <c r="B26" s="3">
        <f t="shared" si="3"/>
        <v>82.406889228217494</v>
      </c>
      <c r="C26" s="3">
        <f t="shared" si="0"/>
        <v>82.406889228217494</v>
      </c>
      <c r="D26">
        <f t="shared" si="4"/>
        <v>40</v>
      </c>
      <c r="E26">
        <f t="shared" si="1"/>
        <v>-20</v>
      </c>
      <c r="F26" s="3">
        <f t="shared" si="2"/>
        <v>418.65431789878346</v>
      </c>
      <c r="N26" s="4"/>
      <c r="O26" s="4"/>
      <c r="P26" s="9" t="s">
        <v>69</v>
      </c>
      <c r="Q26" s="14" t="s">
        <v>63</v>
      </c>
      <c r="R26" t="s">
        <v>39</v>
      </c>
      <c r="S26" t="s">
        <v>90</v>
      </c>
      <c r="T26">
        <v>4</v>
      </c>
      <c r="U26">
        <f>SUM(T26:T61)</f>
        <v>141</v>
      </c>
      <c r="AB26" s="6"/>
      <c r="AC26" s="6"/>
    </row>
    <row r="27" spans="1:29" x14ac:dyDescent="0.25">
      <c r="A27">
        <v>21</v>
      </c>
      <c r="B27" s="3">
        <f t="shared" si="3"/>
        <v>87.307057858250957</v>
      </c>
      <c r="C27" s="3">
        <f t="shared" si="0"/>
        <v>87.307057858250957</v>
      </c>
      <c r="D27">
        <f t="shared" si="4"/>
        <v>41</v>
      </c>
      <c r="E27">
        <f t="shared" si="1"/>
        <v>-19</v>
      </c>
      <c r="F27" s="3">
        <f t="shared" si="2"/>
        <v>395.15705655793755</v>
      </c>
      <c r="N27" s="4"/>
      <c r="O27" s="4"/>
      <c r="P27" t="s">
        <v>70</v>
      </c>
      <c r="Q27" s="14" t="s">
        <v>64</v>
      </c>
      <c r="R27" t="s">
        <v>39</v>
      </c>
      <c r="S27" t="s">
        <v>91</v>
      </c>
      <c r="T27">
        <v>4</v>
      </c>
      <c r="U27">
        <f>SUM(T27:T61)</f>
        <v>137</v>
      </c>
      <c r="AB27" s="6"/>
      <c r="AC27" s="6"/>
    </row>
    <row r="28" spans="1:29" x14ac:dyDescent="0.25">
      <c r="A28">
        <v>22</v>
      </c>
      <c r="B28" s="3">
        <f t="shared" si="3"/>
        <v>92.498605677908614</v>
      </c>
      <c r="C28" s="3">
        <f t="shared" si="0"/>
        <v>92.498605677908614</v>
      </c>
      <c r="D28">
        <f t="shared" si="4"/>
        <v>42.000000000000007</v>
      </c>
      <c r="E28">
        <f t="shared" si="1"/>
        <v>-18</v>
      </c>
      <c r="F28" s="3">
        <f t="shared" si="2"/>
        <v>372.97859515994429</v>
      </c>
      <c r="N28" s="4"/>
      <c r="O28" s="4"/>
      <c r="P28" t="s">
        <v>71</v>
      </c>
      <c r="Q28" s="14" t="s">
        <v>65</v>
      </c>
      <c r="R28" t="s">
        <v>39</v>
      </c>
      <c r="S28" t="s">
        <v>92</v>
      </c>
      <c r="T28">
        <v>4</v>
      </c>
      <c r="U28">
        <f>SUM(T28:T61)</f>
        <v>133</v>
      </c>
      <c r="AB28" s="6"/>
      <c r="AC28" s="6"/>
    </row>
    <row r="29" spans="1:29" x14ac:dyDescent="0.25">
      <c r="A29">
        <v>23</v>
      </c>
      <c r="B29" s="3">
        <f t="shared" si="3"/>
        <v>97.998858995437345</v>
      </c>
      <c r="C29" s="3">
        <f t="shared" si="0"/>
        <v>97.998858995437345</v>
      </c>
      <c r="D29">
        <f t="shared" si="4"/>
        <v>43</v>
      </c>
      <c r="E29">
        <f t="shared" si="1"/>
        <v>-17</v>
      </c>
      <c r="F29" s="3">
        <f t="shared" si="2"/>
        <v>352.04491515157599</v>
      </c>
      <c r="N29" s="4"/>
      <c r="O29" s="4"/>
      <c r="P29" t="s">
        <v>72</v>
      </c>
      <c r="Q29" s="14" t="s">
        <v>66</v>
      </c>
      <c r="R29" t="s">
        <v>40</v>
      </c>
      <c r="S29" t="s">
        <v>93</v>
      </c>
      <c r="T29">
        <v>4</v>
      </c>
      <c r="U29">
        <f>SUM(T29:T61)</f>
        <v>129</v>
      </c>
      <c r="AB29" s="6"/>
      <c r="AC29" s="6"/>
    </row>
    <row r="30" spans="1:29" x14ac:dyDescent="0.25">
      <c r="A30">
        <v>24</v>
      </c>
      <c r="B30" s="3">
        <f t="shared" si="3"/>
        <v>103.82617439498628</v>
      </c>
      <c r="C30" s="3">
        <f t="shared" si="0"/>
        <v>103.82617439498628</v>
      </c>
      <c r="D30">
        <f t="shared" si="4"/>
        <v>44</v>
      </c>
      <c r="E30">
        <f t="shared" si="1"/>
        <v>-16</v>
      </c>
      <c r="F30" s="3">
        <f t="shared" si="2"/>
        <v>332.28615232177896</v>
      </c>
      <c r="N30" s="4"/>
      <c r="O30" s="4"/>
      <c r="R30" t="s">
        <v>41</v>
      </c>
      <c r="S30" t="s">
        <v>94</v>
      </c>
      <c r="T30">
        <v>4</v>
      </c>
      <c r="AB30" s="6"/>
      <c r="AC30" s="6"/>
    </row>
    <row r="31" spans="1:29" x14ac:dyDescent="0.25">
      <c r="A31">
        <v>25</v>
      </c>
      <c r="B31" s="3">
        <f t="shared" si="3"/>
        <v>110</v>
      </c>
      <c r="C31" s="3">
        <f t="shared" si="0"/>
        <v>110</v>
      </c>
      <c r="D31">
        <f t="shared" si="4"/>
        <v>45</v>
      </c>
      <c r="E31">
        <f t="shared" si="1"/>
        <v>-15</v>
      </c>
      <c r="F31" s="3">
        <f t="shared" si="2"/>
        <v>313.63636363636363</v>
      </c>
      <c r="N31" s="4"/>
      <c r="O31" s="4"/>
      <c r="V31" s="6"/>
      <c r="AB31" s="6"/>
      <c r="AC31" s="6"/>
    </row>
    <row r="32" spans="1:29" x14ac:dyDescent="0.25">
      <c r="A32">
        <v>26</v>
      </c>
      <c r="B32" s="3">
        <f t="shared" si="3"/>
        <v>116.54094037952248</v>
      </c>
      <c r="C32" s="3">
        <f t="shared" si="0"/>
        <v>116.54094037952248</v>
      </c>
      <c r="D32">
        <f t="shared" si="4"/>
        <v>46</v>
      </c>
      <c r="E32">
        <f t="shared" si="1"/>
        <v>-14</v>
      </c>
      <c r="F32" s="3">
        <f t="shared" si="2"/>
        <v>296.03330715925841</v>
      </c>
      <c r="N32" s="4"/>
      <c r="O32" s="4"/>
      <c r="P32" t="s">
        <v>68</v>
      </c>
      <c r="Q32" s="11" t="s">
        <v>67</v>
      </c>
      <c r="R32" t="s">
        <v>42</v>
      </c>
      <c r="S32" t="s">
        <v>95</v>
      </c>
      <c r="T32">
        <v>4</v>
      </c>
      <c r="AB32" s="6"/>
      <c r="AC32" s="6"/>
    </row>
    <row r="33" spans="1:22" x14ac:dyDescent="0.25">
      <c r="A33">
        <v>27</v>
      </c>
      <c r="B33" s="3">
        <f t="shared" si="3"/>
        <v>123.47082531403106</v>
      </c>
      <c r="C33" s="3">
        <f t="shared" si="0"/>
        <v>123.47082531403106</v>
      </c>
      <c r="D33">
        <f t="shared" si="4"/>
        <v>47</v>
      </c>
      <c r="E33">
        <f t="shared" si="1"/>
        <v>-13</v>
      </c>
      <c r="F33" s="3">
        <f t="shared" si="2"/>
        <v>279.41823432583362</v>
      </c>
      <c r="N33" s="4"/>
      <c r="O33" s="4"/>
      <c r="R33" s="11" t="s">
        <v>43</v>
      </c>
      <c r="S33" t="s">
        <v>96</v>
      </c>
      <c r="T33">
        <v>7</v>
      </c>
    </row>
    <row r="34" spans="1:22" x14ac:dyDescent="0.25">
      <c r="A34">
        <v>28</v>
      </c>
      <c r="B34" s="3">
        <f t="shared" si="3"/>
        <v>130.81278265029931</v>
      </c>
      <c r="C34" s="3">
        <f t="shared" si="0"/>
        <v>130.81278265029931</v>
      </c>
      <c r="D34">
        <f t="shared" si="4"/>
        <v>48</v>
      </c>
      <c r="E34">
        <f t="shared" si="1"/>
        <v>-12</v>
      </c>
      <c r="F34" s="3">
        <f t="shared" si="2"/>
        <v>263.73569387502863</v>
      </c>
      <c r="N34" s="4"/>
      <c r="O34" s="4"/>
      <c r="R34" t="s">
        <v>44</v>
      </c>
      <c r="S34" t="s">
        <v>97</v>
      </c>
      <c r="T34">
        <v>7</v>
      </c>
    </row>
    <row r="35" spans="1:22" x14ac:dyDescent="0.25">
      <c r="A35">
        <v>29</v>
      </c>
      <c r="B35" s="3">
        <f t="shared" si="3"/>
        <v>138.59131548843604</v>
      </c>
      <c r="C35" s="3">
        <f t="shared" si="0"/>
        <v>138.59131548843604</v>
      </c>
      <c r="D35">
        <f t="shared" si="4"/>
        <v>49</v>
      </c>
      <c r="E35">
        <f t="shared" si="1"/>
        <v>-11</v>
      </c>
      <c r="F35" s="3">
        <f t="shared" si="2"/>
        <v>248.93334678592223</v>
      </c>
      <c r="N35" s="4"/>
      <c r="O35" s="4"/>
      <c r="R35" t="s">
        <v>45</v>
      </c>
      <c r="S35" t="s">
        <v>98</v>
      </c>
      <c r="T35">
        <v>4</v>
      </c>
    </row>
    <row r="36" spans="1:22" x14ac:dyDescent="0.25">
      <c r="A36">
        <v>30</v>
      </c>
      <c r="B36" s="3">
        <f t="shared" si="3"/>
        <v>146.83238395870382</v>
      </c>
      <c r="C36" s="3">
        <f t="shared" si="0"/>
        <v>146.83238395870382</v>
      </c>
      <c r="D36">
        <f t="shared" si="4"/>
        <v>50</v>
      </c>
      <c r="E36">
        <f t="shared" si="1"/>
        <v>-10</v>
      </c>
      <c r="F36" s="3">
        <f t="shared" si="2"/>
        <v>234.96179160111592</v>
      </c>
      <c r="N36" s="4"/>
      <c r="O36" s="4"/>
      <c r="R36" s="11" t="s">
        <v>43</v>
      </c>
      <c r="S36" t="s">
        <v>99</v>
      </c>
      <c r="T36">
        <v>7</v>
      </c>
      <c r="V36" s="6"/>
    </row>
    <row r="37" spans="1:22" x14ac:dyDescent="0.25">
      <c r="A37">
        <v>31</v>
      </c>
      <c r="B37" s="3">
        <f t="shared" si="3"/>
        <v>155.56349186104046</v>
      </c>
      <c r="C37" s="3">
        <f t="shared" si="0"/>
        <v>155.56349186104046</v>
      </c>
      <c r="D37">
        <f t="shared" si="4"/>
        <v>51</v>
      </c>
      <c r="E37">
        <f t="shared" si="1"/>
        <v>-9</v>
      </c>
      <c r="F37" s="3">
        <f t="shared" si="2"/>
        <v>221.77439955396264</v>
      </c>
      <c r="N37" s="4"/>
      <c r="O37" s="4"/>
      <c r="V37" s="6"/>
    </row>
    <row r="38" spans="1:22" x14ac:dyDescent="0.25">
      <c r="A38">
        <v>32</v>
      </c>
      <c r="B38" s="3">
        <f t="shared" si="3"/>
        <v>164.81377845643496</v>
      </c>
      <c r="C38" s="3">
        <f t="shared" si="0"/>
        <v>164.81377845643496</v>
      </c>
      <c r="D38">
        <f t="shared" si="4"/>
        <v>52</v>
      </c>
      <c r="E38">
        <f t="shared" si="1"/>
        <v>-8</v>
      </c>
      <c r="F38" s="3">
        <f t="shared" si="2"/>
        <v>209.32715894939179</v>
      </c>
      <c r="Q38" t="s">
        <v>101</v>
      </c>
      <c r="V38" s="6"/>
    </row>
    <row r="39" spans="1:22" x14ac:dyDescent="0.25">
      <c r="A39">
        <v>33</v>
      </c>
      <c r="B39" s="3">
        <f t="shared" si="3"/>
        <v>174.61411571650197</v>
      </c>
      <c r="C39" s="3">
        <f t="shared" si="0"/>
        <v>174.61411571650197</v>
      </c>
      <c r="D39">
        <f t="shared" si="4"/>
        <v>53</v>
      </c>
      <c r="E39">
        <f t="shared" si="1"/>
        <v>-7</v>
      </c>
      <c r="F39" s="3">
        <f t="shared" ref="F39:F70" si="5">345/B39*100</f>
        <v>197.57852827896872</v>
      </c>
      <c r="G39">
        <v>-10</v>
      </c>
      <c r="V39" s="6"/>
    </row>
    <row r="40" spans="1:22" x14ac:dyDescent="0.25">
      <c r="A40">
        <v>34</v>
      </c>
      <c r="B40" s="3">
        <f t="shared" si="3"/>
        <v>184.99721135581723</v>
      </c>
      <c r="C40" s="3">
        <f t="shared" si="0"/>
        <v>184.99721135581723</v>
      </c>
      <c r="D40">
        <f t="shared" si="4"/>
        <v>54</v>
      </c>
      <c r="E40">
        <f t="shared" si="1"/>
        <v>-6</v>
      </c>
      <c r="F40" s="3">
        <f t="shared" si="5"/>
        <v>186.48929757997215</v>
      </c>
      <c r="G40">
        <v>-9</v>
      </c>
      <c r="R40" t="s">
        <v>46</v>
      </c>
      <c r="S40" t="s">
        <v>100</v>
      </c>
      <c r="T40">
        <v>7</v>
      </c>
      <c r="V40" s="6"/>
    </row>
    <row r="41" spans="1:22" x14ac:dyDescent="0.25">
      <c r="A41">
        <v>35</v>
      </c>
      <c r="B41" s="3">
        <f t="shared" si="3"/>
        <v>195.99771799087463</v>
      </c>
      <c r="C41" s="3">
        <f t="shared" si="0"/>
        <v>195.99771799087463</v>
      </c>
      <c r="D41">
        <f t="shared" si="4"/>
        <v>55</v>
      </c>
      <c r="E41">
        <f t="shared" si="1"/>
        <v>-5</v>
      </c>
      <c r="F41" s="3">
        <f t="shared" si="5"/>
        <v>176.02245757578805</v>
      </c>
      <c r="G41">
        <v>-8</v>
      </c>
      <c r="R41" t="s">
        <v>47</v>
      </c>
      <c r="S41" t="s">
        <v>102</v>
      </c>
      <c r="T41">
        <v>11</v>
      </c>
      <c r="V41" s="6"/>
    </row>
    <row r="42" spans="1:22" x14ac:dyDescent="0.25">
      <c r="A42">
        <v>36</v>
      </c>
      <c r="B42" s="3">
        <f t="shared" si="3"/>
        <v>207.65234878997259</v>
      </c>
      <c r="C42" s="3">
        <f t="shared" si="0"/>
        <v>207.65234878997259</v>
      </c>
      <c r="D42">
        <f t="shared" si="4"/>
        <v>56</v>
      </c>
      <c r="E42">
        <f t="shared" si="1"/>
        <v>-4</v>
      </c>
      <c r="F42" s="3">
        <f t="shared" si="5"/>
        <v>166.14307616088945</v>
      </c>
      <c r="G42">
        <v>-7</v>
      </c>
      <c r="R42" t="s">
        <v>48</v>
      </c>
      <c r="S42" t="s">
        <v>103</v>
      </c>
      <c r="T42">
        <v>4</v>
      </c>
      <c r="V42" s="6"/>
    </row>
    <row r="43" spans="1:22" x14ac:dyDescent="0.25">
      <c r="A43">
        <v>37</v>
      </c>
      <c r="B43" s="3">
        <f t="shared" si="3"/>
        <v>220</v>
      </c>
      <c r="C43" s="3">
        <f t="shared" si="0"/>
        <v>220</v>
      </c>
      <c r="D43">
        <f t="shared" si="4"/>
        <v>57</v>
      </c>
      <c r="E43">
        <f t="shared" si="1"/>
        <v>-3</v>
      </c>
      <c r="F43" s="3">
        <f t="shared" si="5"/>
        <v>156.81818181818181</v>
      </c>
      <c r="G43">
        <v>-6</v>
      </c>
      <c r="R43" t="s">
        <v>31</v>
      </c>
      <c r="S43" t="s">
        <v>104</v>
      </c>
      <c r="T43">
        <v>4</v>
      </c>
      <c r="V43" s="6"/>
    </row>
    <row r="44" spans="1:22" x14ac:dyDescent="0.25">
      <c r="A44">
        <v>38</v>
      </c>
      <c r="B44" s="3">
        <f t="shared" si="3"/>
        <v>233.08188075904496</v>
      </c>
      <c r="C44" s="3">
        <f t="shared" si="0"/>
        <v>233.08188075904496</v>
      </c>
      <c r="D44">
        <f t="shared" si="4"/>
        <v>58</v>
      </c>
      <c r="E44">
        <v>-2</v>
      </c>
      <c r="F44" s="3">
        <f t="shared" si="5"/>
        <v>148.01665357962921</v>
      </c>
      <c r="G44">
        <v>-5</v>
      </c>
      <c r="R44" t="s">
        <v>49</v>
      </c>
      <c r="S44" t="s">
        <v>105</v>
      </c>
      <c r="T44">
        <v>8</v>
      </c>
      <c r="V44" s="6"/>
    </row>
    <row r="45" spans="1:22" x14ac:dyDescent="0.25">
      <c r="A45">
        <v>39</v>
      </c>
      <c r="B45" s="3">
        <f t="shared" si="3"/>
        <v>246.94165062806206</v>
      </c>
      <c r="C45" s="3">
        <f>440*POWER(2,(E45+40-49)/12)</f>
        <v>246.94165062806206</v>
      </c>
      <c r="D45">
        <f t="shared" si="4"/>
        <v>59</v>
      </c>
      <c r="E45">
        <v>-1</v>
      </c>
      <c r="F45" s="3">
        <f t="shared" si="5"/>
        <v>139.70911716291684</v>
      </c>
      <c r="G45">
        <v>-4</v>
      </c>
      <c r="R45" s="12" t="s">
        <v>50</v>
      </c>
      <c r="S45" t="s">
        <v>106</v>
      </c>
      <c r="T45">
        <v>7</v>
      </c>
    </row>
    <row r="46" spans="1:22" x14ac:dyDescent="0.25">
      <c r="A46" s="1">
        <v>40</v>
      </c>
      <c r="B46" s="3">
        <f t="shared" si="3"/>
        <v>261.62556530059862</v>
      </c>
      <c r="C46" s="3">
        <f>440*POWER(2,(E46+40-49)/12)</f>
        <v>261.62556530059862</v>
      </c>
      <c r="D46" s="1">
        <f t="shared" si="4"/>
        <v>60</v>
      </c>
      <c r="E46">
        <v>0</v>
      </c>
      <c r="F46" s="3">
        <f t="shared" si="5"/>
        <v>131.86784693751432</v>
      </c>
      <c r="G46">
        <v>-3</v>
      </c>
      <c r="H46" t="s">
        <v>18</v>
      </c>
    </row>
    <row r="47" spans="1:22" x14ac:dyDescent="0.25">
      <c r="A47">
        <v>41</v>
      </c>
      <c r="B47" s="3">
        <f t="shared" si="3"/>
        <v>277.18263097687208</v>
      </c>
      <c r="C47" s="3">
        <f t="shared" ref="C47:C94" si="6">440*POWER(2,(E47+40-49)/12)</f>
        <v>277.18263097687208</v>
      </c>
      <c r="D47">
        <f t="shared" si="4"/>
        <v>61</v>
      </c>
      <c r="E47">
        <v>1</v>
      </c>
      <c r="F47" s="3">
        <f t="shared" si="5"/>
        <v>124.46667339296111</v>
      </c>
      <c r="G47">
        <v>-2</v>
      </c>
      <c r="Q47" t="s">
        <v>107</v>
      </c>
    </row>
    <row r="48" spans="1:22" x14ac:dyDescent="0.25">
      <c r="A48">
        <v>42</v>
      </c>
      <c r="B48" s="3">
        <f t="shared" si="3"/>
        <v>293.66476791740757</v>
      </c>
      <c r="C48" s="3">
        <f t="shared" si="6"/>
        <v>293.66476791740757</v>
      </c>
      <c r="D48">
        <f t="shared" si="4"/>
        <v>62</v>
      </c>
      <c r="E48">
        <v>2</v>
      </c>
      <c r="F48" s="3">
        <f t="shared" si="5"/>
        <v>117.48089580055799</v>
      </c>
      <c r="G48">
        <v>-1</v>
      </c>
    </row>
    <row r="49" spans="1:20" x14ac:dyDescent="0.25">
      <c r="A49">
        <v>43</v>
      </c>
      <c r="B49" s="3">
        <f t="shared" si="3"/>
        <v>311.12698372208087</v>
      </c>
      <c r="C49" s="3">
        <f t="shared" si="6"/>
        <v>311.12698372208087</v>
      </c>
      <c r="D49">
        <f t="shared" si="4"/>
        <v>63</v>
      </c>
      <c r="E49">
        <v>3</v>
      </c>
      <c r="F49" s="3">
        <f t="shared" si="5"/>
        <v>110.88719977698133</v>
      </c>
      <c r="G49">
        <v>0</v>
      </c>
      <c r="R49" t="s">
        <v>51</v>
      </c>
      <c r="S49" t="s">
        <v>108</v>
      </c>
      <c r="T49">
        <v>4</v>
      </c>
    </row>
    <row r="50" spans="1:20" x14ac:dyDescent="0.25">
      <c r="A50">
        <v>44</v>
      </c>
      <c r="B50" s="3">
        <f t="shared" si="3"/>
        <v>329.62755691286992</v>
      </c>
      <c r="C50" s="3">
        <f t="shared" si="6"/>
        <v>329.62755691286992</v>
      </c>
      <c r="D50">
        <f t="shared" si="4"/>
        <v>64</v>
      </c>
      <c r="E50">
        <v>4</v>
      </c>
      <c r="F50" s="3">
        <f t="shared" si="5"/>
        <v>104.66357947469589</v>
      </c>
      <c r="G50">
        <v>1</v>
      </c>
      <c r="R50" t="s">
        <v>52</v>
      </c>
      <c r="S50" t="s">
        <v>109</v>
      </c>
      <c r="T50">
        <v>4</v>
      </c>
    </row>
    <row r="51" spans="1:20" x14ac:dyDescent="0.25">
      <c r="A51">
        <v>45</v>
      </c>
      <c r="B51" s="3">
        <f t="shared" si="3"/>
        <v>349.22823143300388</v>
      </c>
      <c r="C51" s="3">
        <f t="shared" si="6"/>
        <v>349.22823143300388</v>
      </c>
      <c r="D51">
        <f t="shared" si="4"/>
        <v>65</v>
      </c>
      <c r="E51">
        <v>5</v>
      </c>
      <c r="F51" s="3">
        <f t="shared" si="5"/>
        <v>98.789264139484374</v>
      </c>
      <c r="G51">
        <v>2</v>
      </c>
      <c r="R51" s="13" t="s">
        <v>336</v>
      </c>
      <c r="S51" t="s">
        <v>110</v>
      </c>
      <c r="T51">
        <v>7</v>
      </c>
    </row>
    <row r="52" spans="1:20" x14ac:dyDescent="0.25">
      <c r="A52">
        <v>46</v>
      </c>
      <c r="B52" s="3">
        <f t="shared" si="3"/>
        <v>369.99442271163446</v>
      </c>
      <c r="C52" s="3">
        <f t="shared" si="6"/>
        <v>369.99442271163446</v>
      </c>
      <c r="D52">
        <f t="shared" si="4"/>
        <v>66</v>
      </c>
      <c r="E52">
        <v>6</v>
      </c>
      <c r="F52" s="3">
        <f t="shared" si="5"/>
        <v>93.244648789986073</v>
      </c>
      <c r="G52">
        <v>3</v>
      </c>
      <c r="R52" t="s">
        <v>53</v>
      </c>
      <c r="S52" t="s">
        <v>111</v>
      </c>
      <c r="T52">
        <v>4</v>
      </c>
    </row>
    <row r="53" spans="1:20" x14ac:dyDescent="0.25">
      <c r="A53">
        <v>47</v>
      </c>
      <c r="B53" s="3">
        <f t="shared" si="3"/>
        <v>391.99543598174927</v>
      </c>
      <c r="C53" s="3">
        <f t="shared" si="6"/>
        <v>391.99543598174927</v>
      </c>
      <c r="D53">
        <f t="shared" si="4"/>
        <v>67</v>
      </c>
      <c r="E53">
        <v>7</v>
      </c>
      <c r="F53" s="3">
        <f t="shared" si="5"/>
        <v>88.011228787894026</v>
      </c>
      <c r="G53">
        <v>4</v>
      </c>
      <c r="R53" t="s">
        <v>54</v>
      </c>
      <c r="S53" t="s">
        <v>112</v>
      </c>
      <c r="T53">
        <v>4</v>
      </c>
    </row>
    <row r="54" spans="1:20" x14ac:dyDescent="0.25">
      <c r="A54">
        <v>48</v>
      </c>
      <c r="B54" s="3">
        <f t="shared" si="3"/>
        <v>415.30469757994513</v>
      </c>
      <c r="C54" s="3">
        <f t="shared" si="6"/>
        <v>415.30469757994513</v>
      </c>
      <c r="D54">
        <f t="shared" si="4"/>
        <v>68</v>
      </c>
      <c r="E54">
        <v>8</v>
      </c>
      <c r="F54" s="3">
        <f t="shared" si="5"/>
        <v>83.071538080444739</v>
      </c>
      <c r="G54">
        <v>5</v>
      </c>
      <c r="R54" t="s">
        <v>55</v>
      </c>
      <c r="S54" t="s">
        <v>113</v>
      </c>
      <c r="T54">
        <v>4</v>
      </c>
    </row>
    <row r="55" spans="1:20" x14ac:dyDescent="0.25">
      <c r="A55" s="1">
        <v>49</v>
      </c>
      <c r="B55" s="3">
        <f t="shared" si="3"/>
        <v>440</v>
      </c>
      <c r="C55" s="3">
        <f t="shared" si="6"/>
        <v>440</v>
      </c>
      <c r="D55" s="1">
        <f t="shared" si="4"/>
        <v>69</v>
      </c>
      <c r="E55">
        <v>9</v>
      </c>
      <c r="F55" s="3">
        <f t="shared" si="5"/>
        <v>78.409090909090907</v>
      </c>
      <c r="G55">
        <v>6</v>
      </c>
      <c r="R55" s="14" t="s">
        <v>56</v>
      </c>
      <c r="S55" t="s">
        <v>114</v>
      </c>
      <c r="T55">
        <v>8</v>
      </c>
    </row>
    <row r="56" spans="1:20" x14ac:dyDescent="0.25">
      <c r="A56">
        <v>50</v>
      </c>
      <c r="B56" s="3">
        <f t="shared" si="3"/>
        <v>466.16376151808993</v>
      </c>
      <c r="C56" s="3">
        <f t="shared" si="6"/>
        <v>466.16376151808993</v>
      </c>
      <c r="D56">
        <f t="shared" si="4"/>
        <v>70</v>
      </c>
      <c r="E56">
        <v>10</v>
      </c>
      <c r="F56" s="3">
        <f t="shared" si="5"/>
        <v>74.008326789814603</v>
      </c>
      <c r="G56">
        <v>7</v>
      </c>
    </row>
    <row r="57" spans="1:20" x14ac:dyDescent="0.25">
      <c r="A57">
        <v>51</v>
      </c>
      <c r="B57" s="3">
        <f t="shared" si="3"/>
        <v>493.88330125612413</v>
      </c>
      <c r="C57" s="3">
        <f t="shared" si="6"/>
        <v>493.88330125612413</v>
      </c>
      <c r="D57">
        <f t="shared" si="4"/>
        <v>71</v>
      </c>
      <c r="E57">
        <v>11</v>
      </c>
      <c r="F57" s="3">
        <f t="shared" si="5"/>
        <v>69.85455858145842</v>
      </c>
      <c r="G57">
        <v>7</v>
      </c>
      <c r="Q57" t="s">
        <v>115</v>
      </c>
    </row>
    <row r="58" spans="1:20" x14ac:dyDescent="0.25">
      <c r="A58">
        <v>52</v>
      </c>
      <c r="B58" s="3">
        <f t="shared" si="3"/>
        <v>523.25113060119725</v>
      </c>
      <c r="C58" s="3">
        <f t="shared" si="6"/>
        <v>523.25113060119725</v>
      </c>
      <c r="D58">
        <f t="shared" si="4"/>
        <v>72</v>
      </c>
      <c r="E58">
        <v>12</v>
      </c>
      <c r="F58" s="3">
        <f t="shared" si="5"/>
        <v>65.933923468757158</v>
      </c>
      <c r="G58">
        <v>8</v>
      </c>
    </row>
    <row r="59" spans="1:20" x14ac:dyDescent="0.25">
      <c r="A59">
        <v>53</v>
      </c>
      <c r="B59" s="3">
        <f t="shared" si="3"/>
        <v>554.36526195374415</v>
      </c>
      <c r="C59" s="3">
        <f t="shared" si="6"/>
        <v>554.36526195374415</v>
      </c>
      <c r="D59">
        <f t="shared" si="4"/>
        <v>73</v>
      </c>
      <c r="E59">
        <v>13</v>
      </c>
      <c r="F59" s="3">
        <f t="shared" si="5"/>
        <v>62.233336696480556</v>
      </c>
      <c r="P59" t="s">
        <v>73</v>
      </c>
      <c r="Q59" s="12" t="s">
        <v>60</v>
      </c>
      <c r="R59" t="s">
        <v>54</v>
      </c>
      <c r="S59" t="s">
        <v>112</v>
      </c>
      <c r="T59">
        <v>4</v>
      </c>
    </row>
    <row r="60" spans="1:20" x14ac:dyDescent="0.25">
      <c r="A60">
        <v>54</v>
      </c>
      <c r="B60" s="3">
        <f t="shared" si="3"/>
        <v>587.32953583481515</v>
      </c>
      <c r="C60" s="3">
        <f t="shared" si="6"/>
        <v>587.32953583481515</v>
      </c>
      <c r="D60">
        <f t="shared" si="4"/>
        <v>74</v>
      </c>
      <c r="E60">
        <v>14</v>
      </c>
      <c r="F60" s="3">
        <f t="shared" si="5"/>
        <v>58.740447900278994</v>
      </c>
      <c r="R60" t="s">
        <v>41</v>
      </c>
      <c r="S60" t="s">
        <v>116</v>
      </c>
      <c r="T60">
        <v>4</v>
      </c>
    </row>
    <row r="61" spans="1:20" x14ac:dyDescent="0.25">
      <c r="A61">
        <v>55</v>
      </c>
      <c r="B61" s="3">
        <f t="shared" si="3"/>
        <v>622.25396744416184</v>
      </c>
      <c r="C61" s="3">
        <f t="shared" si="6"/>
        <v>622.25396744416184</v>
      </c>
      <c r="D61">
        <f t="shared" si="4"/>
        <v>75</v>
      </c>
      <c r="E61">
        <v>15</v>
      </c>
      <c r="F61" s="3">
        <f t="shared" si="5"/>
        <v>55.44359988849066</v>
      </c>
      <c r="R61" s="14" t="s">
        <v>56</v>
      </c>
      <c r="S61" t="s">
        <v>117</v>
      </c>
      <c r="T61">
        <v>8</v>
      </c>
    </row>
    <row r="62" spans="1:20" x14ac:dyDescent="0.25">
      <c r="A62">
        <v>56</v>
      </c>
      <c r="B62" s="3">
        <f t="shared" si="3"/>
        <v>659.25511382573984</v>
      </c>
      <c r="C62" s="3">
        <f t="shared" si="6"/>
        <v>659.25511382573984</v>
      </c>
      <c r="D62">
        <f t="shared" si="4"/>
        <v>76</v>
      </c>
      <c r="E62">
        <v>16</v>
      </c>
      <c r="F62" s="3">
        <f t="shared" si="5"/>
        <v>52.331789737347947</v>
      </c>
    </row>
    <row r="63" spans="1:20" x14ac:dyDescent="0.25">
      <c r="A63">
        <v>57</v>
      </c>
      <c r="B63" s="3">
        <f t="shared" si="3"/>
        <v>698.45646286600777</v>
      </c>
      <c r="C63" s="3">
        <f t="shared" si="6"/>
        <v>698.45646286600777</v>
      </c>
      <c r="D63">
        <f t="shared" si="4"/>
        <v>77</v>
      </c>
      <c r="E63">
        <v>17</v>
      </c>
      <c r="F63" s="3">
        <f t="shared" si="5"/>
        <v>49.394632069742187</v>
      </c>
      <c r="Q63" t="s">
        <v>120</v>
      </c>
    </row>
    <row r="64" spans="1:20" x14ac:dyDescent="0.25">
      <c r="A64">
        <v>58</v>
      </c>
      <c r="B64" s="3">
        <f t="shared" si="3"/>
        <v>739.9888454232688</v>
      </c>
      <c r="C64" s="3">
        <f t="shared" si="6"/>
        <v>739.9888454232688</v>
      </c>
      <c r="D64">
        <f t="shared" si="4"/>
        <v>78</v>
      </c>
      <c r="E64">
        <v>18</v>
      </c>
      <c r="F64" s="3">
        <f t="shared" si="5"/>
        <v>46.622324394993043</v>
      </c>
    </row>
    <row r="65" spans="1:19" x14ac:dyDescent="0.25">
      <c r="A65">
        <v>59</v>
      </c>
      <c r="B65" s="3">
        <f t="shared" si="3"/>
        <v>783.99087196349853</v>
      </c>
      <c r="C65" s="3">
        <f t="shared" si="6"/>
        <v>783.99087196349853</v>
      </c>
      <c r="D65">
        <f t="shared" si="4"/>
        <v>79</v>
      </c>
      <c r="E65">
        <v>19</v>
      </c>
      <c r="F65" s="3">
        <f t="shared" si="5"/>
        <v>44.005614393947013</v>
      </c>
      <c r="P65" t="s">
        <v>74</v>
      </c>
      <c r="Q65" s="13" t="s">
        <v>59</v>
      </c>
      <c r="R65" t="s">
        <v>57</v>
      </c>
      <c r="S65" t="s">
        <v>118</v>
      </c>
    </row>
    <row r="66" spans="1:19" x14ac:dyDescent="0.25">
      <c r="A66">
        <v>60</v>
      </c>
      <c r="B66" s="3">
        <f t="shared" si="3"/>
        <v>830.60939515989025</v>
      </c>
      <c r="C66" s="3">
        <f t="shared" si="6"/>
        <v>830.60939515989025</v>
      </c>
      <c r="D66">
        <f t="shared" si="4"/>
        <v>80</v>
      </c>
      <c r="E66">
        <v>20</v>
      </c>
      <c r="F66" s="3">
        <f t="shared" si="5"/>
        <v>41.53576904022237</v>
      </c>
      <c r="R66" t="s">
        <v>58</v>
      </c>
      <c r="S66" t="s">
        <v>119</v>
      </c>
    </row>
    <row r="67" spans="1:19" x14ac:dyDescent="0.25">
      <c r="A67">
        <v>61</v>
      </c>
      <c r="B67" s="3">
        <f t="shared" si="3"/>
        <v>880</v>
      </c>
      <c r="C67" s="3">
        <f t="shared" si="6"/>
        <v>880</v>
      </c>
      <c r="D67">
        <f t="shared" si="4"/>
        <v>81</v>
      </c>
      <c r="E67">
        <v>21</v>
      </c>
      <c r="F67" s="3">
        <f t="shared" si="5"/>
        <v>39.204545454545453</v>
      </c>
    </row>
    <row r="68" spans="1:19" x14ac:dyDescent="0.25">
      <c r="A68">
        <v>62</v>
      </c>
      <c r="B68" s="3">
        <f t="shared" si="3"/>
        <v>932.32752303617963</v>
      </c>
      <c r="C68" s="3">
        <f t="shared" si="6"/>
        <v>932.32752303617963</v>
      </c>
      <c r="D68">
        <f t="shared" si="4"/>
        <v>82</v>
      </c>
      <c r="E68">
        <v>22</v>
      </c>
      <c r="F68" s="3">
        <f t="shared" si="5"/>
        <v>37.004163394907309</v>
      </c>
    </row>
    <row r="69" spans="1:19" x14ac:dyDescent="0.25">
      <c r="A69">
        <v>63</v>
      </c>
      <c r="B69" s="3">
        <f t="shared" si="3"/>
        <v>987.76660251224826</v>
      </c>
      <c r="C69" s="3">
        <f t="shared" si="6"/>
        <v>987.76660251224826</v>
      </c>
      <c r="D69">
        <f t="shared" si="4"/>
        <v>83</v>
      </c>
      <c r="E69">
        <v>23</v>
      </c>
      <c r="F69" s="3">
        <f t="shared" si="5"/>
        <v>34.92727929072921</v>
      </c>
    </row>
    <row r="70" spans="1:19" x14ac:dyDescent="0.25">
      <c r="A70">
        <v>64</v>
      </c>
      <c r="B70" s="3">
        <f t="shared" si="3"/>
        <v>1046.5022612023945</v>
      </c>
      <c r="C70" s="3">
        <f t="shared" si="6"/>
        <v>1046.5022612023945</v>
      </c>
      <c r="D70">
        <f t="shared" si="4"/>
        <v>84</v>
      </c>
      <c r="E70">
        <v>24</v>
      </c>
      <c r="F70" s="3">
        <f t="shared" si="5"/>
        <v>32.966961734378579</v>
      </c>
    </row>
    <row r="71" spans="1:19" x14ac:dyDescent="0.25">
      <c r="A71">
        <v>65</v>
      </c>
      <c r="B71" s="3">
        <f t="shared" si="3"/>
        <v>1108.7305239074883</v>
      </c>
      <c r="C71" s="3">
        <f t="shared" si="6"/>
        <v>1108.7305239074883</v>
      </c>
      <c r="D71">
        <f t="shared" si="4"/>
        <v>85</v>
      </c>
      <c r="E71">
        <v>25</v>
      </c>
      <c r="F71" s="3">
        <f t="shared" ref="F71:F94" si="7">345/B71*100</f>
        <v>31.116668348240278</v>
      </c>
    </row>
    <row r="72" spans="1:19" x14ac:dyDescent="0.25">
      <c r="A72">
        <v>66</v>
      </c>
      <c r="B72" s="3">
        <f t="shared" ref="B72:B94" si="8">440*POWER(2,(A72-49)/12)</f>
        <v>1174.6590716696303</v>
      </c>
      <c r="C72" s="3">
        <f t="shared" si="6"/>
        <v>1174.6590716696303</v>
      </c>
      <c r="D72">
        <f t="shared" ref="D72:D94" si="9">69+12*LOG(B72/440,2)</f>
        <v>86</v>
      </c>
      <c r="E72">
        <v>26</v>
      </c>
      <c r="F72" s="3">
        <f t="shared" si="7"/>
        <v>29.370223950139497</v>
      </c>
    </row>
    <row r="73" spans="1:19" x14ac:dyDescent="0.25">
      <c r="A73">
        <v>67</v>
      </c>
      <c r="B73" s="3">
        <f t="shared" si="8"/>
        <v>1244.5079348883235</v>
      </c>
      <c r="C73" s="3">
        <f t="shared" si="6"/>
        <v>1244.5079348883235</v>
      </c>
      <c r="D73">
        <f t="shared" si="9"/>
        <v>87</v>
      </c>
      <c r="E73">
        <v>27</v>
      </c>
      <c r="F73" s="3">
        <f t="shared" si="7"/>
        <v>27.721799944245333</v>
      </c>
    </row>
    <row r="74" spans="1:19" x14ac:dyDescent="0.25">
      <c r="A74">
        <v>68</v>
      </c>
      <c r="B74" s="3">
        <f t="shared" si="8"/>
        <v>1318.5102276514795</v>
      </c>
      <c r="C74" s="3">
        <f t="shared" si="6"/>
        <v>1318.5102276514795</v>
      </c>
      <c r="D74">
        <f t="shared" si="9"/>
        <v>88</v>
      </c>
      <c r="E74">
        <v>28</v>
      </c>
      <c r="F74" s="3">
        <f t="shared" si="7"/>
        <v>26.165894868673973</v>
      </c>
    </row>
    <row r="75" spans="1:19" x14ac:dyDescent="0.25">
      <c r="A75">
        <v>69</v>
      </c>
      <c r="B75" s="3">
        <f t="shared" si="8"/>
        <v>1396.9129257320155</v>
      </c>
      <c r="C75" s="3">
        <f t="shared" si="6"/>
        <v>1396.9129257320155</v>
      </c>
      <c r="D75">
        <f t="shared" si="9"/>
        <v>89</v>
      </c>
      <c r="E75">
        <v>29</v>
      </c>
      <c r="F75" s="3">
        <f t="shared" si="7"/>
        <v>24.697316034871093</v>
      </c>
    </row>
    <row r="76" spans="1:19" x14ac:dyDescent="0.25">
      <c r="A76">
        <v>70</v>
      </c>
      <c r="B76" s="3">
        <f t="shared" si="8"/>
        <v>1479.9776908465376</v>
      </c>
      <c r="C76" s="3">
        <f t="shared" si="6"/>
        <v>1479.9776908465376</v>
      </c>
      <c r="D76">
        <f t="shared" si="9"/>
        <v>90</v>
      </c>
      <c r="E76">
        <v>30</v>
      </c>
      <c r="F76" s="3">
        <f t="shared" si="7"/>
        <v>23.311162197496522</v>
      </c>
    </row>
    <row r="77" spans="1:19" x14ac:dyDescent="0.25">
      <c r="A77">
        <v>71</v>
      </c>
      <c r="B77" s="3">
        <f t="shared" si="8"/>
        <v>1567.9817439269968</v>
      </c>
      <c r="C77" s="3">
        <f t="shared" si="6"/>
        <v>1567.9817439269968</v>
      </c>
      <c r="D77">
        <f t="shared" si="9"/>
        <v>91</v>
      </c>
      <c r="E77">
        <v>31</v>
      </c>
      <c r="F77" s="3">
        <f t="shared" si="7"/>
        <v>22.00280719697351</v>
      </c>
    </row>
    <row r="78" spans="1:19" x14ac:dyDescent="0.25">
      <c r="A78">
        <v>72</v>
      </c>
      <c r="B78" s="3">
        <f t="shared" si="8"/>
        <v>1661.2187903197805</v>
      </c>
      <c r="C78" s="3">
        <f t="shared" si="6"/>
        <v>1661.2187903197805</v>
      </c>
      <c r="D78">
        <f t="shared" si="9"/>
        <v>92</v>
      </c>
      <c r="E78">
        <v>32</v>
      </c>
      <c r="F78" s="3">
        <f t="shared" si="7"/>
        <v>20.767884520111185</v>
      </c>
    </row>
    <row r="79" spans="1:19" x14ac:dyDescent="0.25">
      <c r="A79">
        <v>73</v>
      </c>
      <c r="B79" s="3">
        <f t="shared" si="8"/>
        <v>1760</v>
      </c>
      <c r="C79" s="3">
        <f t="shared" si="6"/>
        <v>1760</v>
      </c>
      <c r="D79">
        <f t="shared" si="9"/>
        <v>93</v>
      </c>
      <c r="E79">
        <v>33</v>
      </c>
      <c r="F79" s="3">
        <f t="shared" si="7"/>
        <v>19.602272727272727</v>
      </c>
    </row>
    <row r="80" spans="1:19" x14ac:dyDescent="0.25">
      <c r="A80">
        <v>74</v>
      </c>
      <c r="B80" s="3">
        <f t="shared" si="8"/>
        <v>1864.6550460723597</v>
      </c>
      <c r="C80" s="3">
        <f t="shared" si="6"/>
        <v>1864.6550460723597</v>
      </c>
      <c r="D80">
        <f t="shared" si="9"/>
        <v>94</v>
      </c>
      <c r="E80">
        <v>34</v>
      </c>
      <c r="F80" s="3">
        <f t="shared" si="7"/>
        <v>18.502081697453651</v>
      </c>
    </row>
    <row r="81" spans="1:6" x14ac:dyDescent="0.25">
      <c r="A81">
        <v>75</v>
      </c>
      <c r="B81" s="3">
        <f t="shared" si="8"/>
        <v>1975.5332050244961</v>
      </c>
      <c r="C81" s="3">
        <f t="shared" si="6"/>
        <v>1975.5332050244961</v>
      </c>
      <c r="D81">
        <f t="shared" si="9"/>
        <v>95</v>
      </c>
      <c r="E81">
        <v>35</v>
      </c>
      <c r="F81" s="3">
        <f t="shared" si="7"/>
        <v>17.463639645364609</v>
      </c>
    </row>
    <row r="82" spans="1:6" x14ac:dyDescent="0.25">
      <c r="A82">
        <v>76</v>
      </c>
      <c r="B82" s="3">
        <f t="shared" si="8"/>
        <v>2093.004522404789</v>
      </c>
      <c r="C82" s="3">
        <f t="shared" si="6"/>
        <v>2093.004522404789</v>
      </c>
      <c r="D82">
        <f t="shared" si="9"/>
        <v>96</v>
      </c>
      <c r="E82">
        <v>36</v>
      </c>
      <c r="F82" s="3">
        <f t="shared" si="7"/>
        <v>16.483480867189289</v>
      </c>
    </row>
    <row r="83" spans="1:6" x14ac:dyDescent="0.25">
      <c r="A83">
        <v>77</v>
      </c>
      <c r="B83" s="3">
        <f t="shared" si="8"/>
        <v>2217.4610478149771</v>
      </c>
      <c r="C83" s="3">
        <f t="shared" si="6"/>
        <v>2217.4610478149771</v>
      </c>
      <c r="D83">
        <f t="shared" si="9"/>
        <v>97</v>
      </c>
      <c r="E83">
        <v>37</v>
      </c>
      <c r="F83" s="3">
        <f t="shared" si="7"/>
        <v>15.558334174120134</v>
      </c>
    </row>
    <row r="84" spans="1:6" x14ac:dyDescent="0.25">
      <c r="A84">
        <v>78</v>
      </c>
      <c r="B84" s="3">
        <f t="shared" si="8"/>
        <v>2349.3181433392601</v>
      </c>
      <c r="C84" s="3">
        <f t="shared" si="6"/>
        <v>2349.3181433392601</v>
      </c>
      <c r="D84">
        <f t="shared" si="9"/>
        <v>98</v>
      </c>
      <c r="E84">
        <v>38</v>
      </c>
      <c r="F84" s="3">
        <f t="shared" si="7"/>
        <v>14.68511197506975</v>
      </c>
    </row>
    <row r="85" spans="1:6" x14ac:dyDescent="0.25">
      <c r="A85">
        <v>79</v>
      </c>
      <c r="B85" s="3">
        <f t="shared" si="8"/>
        <v>2489.0158697766474</v>
      </c>
      <c r="C85" s="3">
        <f t="shared" si="6"/>
        <v>2489.0158697766474</v>
      </c>
      <c r="D85">
        <f t="shared" si="9"/>
        <v>99</v>
      </c>
      <c r="E85">
        <v>39</v>
      </c>
      <c r="F85" s="3">
        <f t="shared" si="7"/>
        <v>13.860899972122665</v>
      </c>
    </row>
    <row r="86" spans="1:6" x14ac:dyDescent="0.25">
      <c r="A86">
        <v>80</v>
      </c>
      <c r="B86" s="3">
        <f t="shared" si="8"/>
        <v>2637.0204553029598</v>
      </c>
      <c r="C86" s="3">
        <f t="shared" si="6"/>
        <v>2637.0204553029598</v>
      </c>
      <c r="D86">
        <f t="shared" si="9"/>
        <v>100</v>
      </c>
      <c r="E86">
        <v>40</v>
      </c>
      <c r="F86" s="3">
        <f t="shared" si="7"/>
        <v>13.082947434336983</v>
      </c>
    </row>
    <row r="87" spans="1:6" x14ac:dyDescent="0.25">
      <c r="A87">
        <v>81</v>
      </c>
      <c r="B87" s="3">
        <f t="shared" si="8"/>
        <v>2793.8258514640311</v>
      </c>
      <c r="C87" s="3">
        <f t="shared" si="6"/>
        <v>2793.8258514640311</v>
      </c>
      <c r="D87">
        <f t="shared" si="9"/>
        <v>101</v>
      </c>
      <c r="E87">
        <v>41</v>
      </c>
      <c r="F87" s="3">
        <f t="shared" si="7"/>
        <v>12.348658017435547</v>
      </c>
    </row>
    <row r="88" spans="1:6" x14ac:dyDescent="0.25">
      <c r="A88">
        <v>82</v>
      </c>
      <c r="B88" s="3">
        <f t="shared" si="8"/>
        <v>2959.9553816930757</v>
      </c>
      <c r="C88" s="3">
        <f t="shared" si="6"/>
        <v>2959.9553816930757</v>
      </c>
      <c r="D88">
        <f t="shared" si="9"/>
        <v>102</v>
      </c>
      <c r="E88">
        <v>42</v>
      </c>
      <c r="F88" s="3">
        <f t="shared" si="7"/>
        <v>11.655581098748259</v>
      </c>
    </row>
    <row r="89" spans="1:6" x14ac:dyDescent="0.25">
      <c r="A89">
        <v>83</v>
      </c>
      <c r="B89" s="3">
        <f t="shared" si="8"/>
        <v>3135.9634878539941</v>
      </c>
      <c r="C89" s="3">
        <f t="shared" si="6"/>
        <v>3135.9634878539941</v>
      </c>
      <c r="D89">
        <f t="shared" si="9"/>
        <v>103</v>
      </c>
      <c r="E89">
        <v>43</v>
      </c>
      <c r="F89" s="3">
        <f t="shared" si="7"/>
        <v>11.001403598486753</v>
      </c>
    </row>
    <row r="90" spans="1:6" x14ac:dyDescent="0.25">
      <c r="A90">
        <v>84</v>
      </c>
      <c r="B90" s="3">
        <f t="shared" si="8"/>
        <v>3322.4375806395601</v>
      </c>
      <c r="C90" s="3">
        <f t="shared" si="6"/>
        <v>3322.4375806395601</v>
      </c>
      <c r="D90">
        <f t="shared" si="9"/>
        <v>104</v>
      </c>
      <c r="E90">
        <v>44</v>
      </c>
      <c r="F90" s="3">
        <f t="shared" si="7"/>
        <v>10.383942260055596</v>
      </c>
    </row>
    <row r="91" spans="1:6" x14ac:dyDescent="0.25">
      <c r="A91">
        <v>85</v>
      </c>
      <c r="B91" s="3">
        <f t="shared" si="8"/>
        <v>3520</v>
      </c>
      <c r="C91" s="3">
        <f t="shared" si="6"/>
        <v>3520</v>
      </c>
      <c r="D91">
        <f t="shared" si="9"/>
        <v>105</v>
      </c>
      <c r="E91">
        <v>45</v>
      </c>
      <c r="F91" s="3">
        <f t="shared" si="7"/>
        <v>9.8011363636363633</v>
      </c>
    </row>
    <row r="92" spans="1:6" x14ac:dyDescent="0.25">
      <c r="A92">
        <v>86</v>
      </c>
      <c r="B92" s="3">
        <f t="shared" si="8"/>
        <v>3729.3100921447194</v>
      </c>
      <c r="C92" s="3">
        <f t="shared" si="6"/>
        <v>3729.3100921447194</v>
      </c>
      <c r="D92">
        <f t="shared" si="9"/>
        <v>106</v>
      </c>
      <c r="E92">
        <v>46</v>
      </c>
      <c r="F92" s="3">
        <f t="shared" si="7"/>
        <v>9.2510408487268254</v>
      </c>
    </row>
    <row r="93" spans="1:6" x14ac:dyDescent="0.25">
      <c r="A93">
        <v>87</v>
      </c>
      <c r="B93" s="3">
        <f t="shared" si="8"/>
        <v>3951.0664100489917</v>
      </c>
      <c r="C93" s="3">
        <f t="shared" si="6"/>
        <v>3951.0664100489917</v>
      </c>
      <c r="D93">
        <f t="shared" si="9"/>
        <v>107</v>
      </c>
      <c r="E93">
        <v>47</v>
      </c>
      <c r="F93" s="3">
        <f t="shared" si="7"/>
        <v>8.7318198226823061</v>
      </c>
    </row>
    <row r="94" spans="1:6" x14ac:dyDescent="0.25">
      <c r="A94">
        <v>88</v>
      </c>
      <c r="B94" s="3">
        <f t="shared" si="8"/>
        <v>4186.0090448095771</v>
      </c>
      <c r="C94" s="3">
        <f t="shared" si="6"/>
        <v>4186.0090448095771</v>
      </c>
      <c r="D94">
        <f t="shared" si="9"/>
        <v>108</v>
      </c>
      <c r="E94">
        <v>48</v>
      </c>
      <c r="F94" s="3">
        <f t="shared" si="7"/>
        <v>8.2417404335946483</v>
      </c>
    </row>
    <row r="110" spans="19:21" x14ac:dyDescent="0.25">
      <c r="S110" s="3"/>
      <c r="T110" s="3"/>
      <c r="U110" s="3"/>
    </row>
  </sheetData>
  <mergeCells count="2">
    <mergeCell ref="AB1:AK1"/>
    <mergeCell ref="AH3:A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AticAtac</vt:lpstr>
      <vt:lpstr>Beep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Cathro, Ian</dc:creator>
  <cp:lastModifiedBy>Cathro, Ian</cp:lastModifiedBy>
  <dcterms:created xsi:type="dcterms:W3CDTF">2018-11-06T20:14:00Z</dcterms:created>
  <dcterms:modified xsi:type="dcterms:W3CDTF">2020-01-07T13:41:07Z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ebac993-578d-4fb6-a024-e1968d57a18c_Enabled">
    <vt:lpwstr>True</vt:lpwstr>
  </property>
  <property fmtid="{D5CDD505-2E9C-101B-9397-08002B2CF9AE}" pid="3" name="MSIP_Label_1ebac993-578d-4fb6-a024-e1968d57a18c_SiteId">
    <vt:lpwstr>ae4df1f7-611e-444f-897e-f964e1205171</vt:lpwstr>
  </property>
  <property fmtid="{D5CDD505-2E9C-101B-9397-08002B2CF9AE}" pid="4" name="MSIP_Label_1ebac993-578d-4fb6-a024-e1968d57a18c_Owner">
    <vt:lpwstr>ic514955@ncr.com</vt:lpwstr>
  </property>
  <property fmtid="{D5CDD505-2E9C-101B-9397-08002B2CF9AE}" pid="5" name="MSIP_Label_1ebac993-578d-4fb6-a024-e1968d57a18c_SetDate">
    <vt:lpwstr>2018-11-06T20:56:35.2168026Z</vt:lpwstr>
  </property>
  <property fmtid="{D5CDD505-2E9C-101B-9397-08002B2CF9AE}" pid="6" name="MSIP_Label_1ebac993-578d-4fb6-a024-e1968d57a18c_Name">
    <vt:lpwstr>Personal</vt:lpwstr>
  </property>
  <property fmtid="{D5CDD505-2E9C-101B-9397-08002B2CF9AE}" pid="7" name="MSIP_Label_1ebac993-578d-4fb6-a024-e1968d57a18c_Application">
    <vt:lpwstr>Microsoft Azure Information Protection</vt:lpwstr>
  </property>
  <property fmtid="{D5CDD505-2E9C-101B-9397-08002B2CF9AE}" pid="8" name="MSIP_Label_1ebac993-578d-4fb6-a024-e1968d57a18c_Extended_MSFT_Method">
    <vt:lpwstr>Manual</vt:lpwstr>
  </property>
  <property fmtid="{D5CDD505-2E9C-101B-9397-08002B2CF9AE}" pid="9" name="Sensitivity">
    <vt:lpwstr>Personal</vt:lpwstr>
  </property>
</Properties>
</file>