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agem" sheetId="1" r:id="rId3"/>
    <sheet state="visible" name="Funções" sheetId="2" r:id="rId4"/>
    <sheet state="visible" name="Sumário" sheetId="3" r:id="rId5"/>
    <sheet state="visible" name="PFs por Sprint" sheetId="4" r:id="rId6"/>
  </sheets>
  <definedNames>
    <definedName name="Data">Contagem!$X$7</definedName>
    <definedName name="Projeto">Contagem!$F$6</definedName>
    <definedName name="CF">'Funções'!$K$8:$K$117</definedName>
    <definedName name="Revisor">Contagem!$F$8</definedName>
    <definedName name="Revisão">Contagem!$X$8</definedName>
    <definedName name="Responsável">Contagem!$F$7</definedName>
    <definedName name="UFPB">Contagem!$Y$12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12">
      <text>
        <t xml:space="preserve">Marcy Langer:
Segundo SISP2.0: 
- 50% para melhorias em funções alteradas e anteriormente desenvolvidas ou mantidas pela contratada;
- 75% melhorias em funções alteradas e anteriormente desenvolvidas ou mantidas por outra contrada (SEM necessidade de redocumentação);
- 90% melhorias em funções alteradas e anteriormente desenvolvidas ou mantidas por outra contrada (COM necessidade de redocumentação);
</t>
      </text>
    </comment>
    <comment authorId="0" ref="U13">
      <text>
        <t xml:space="preserve">Marcy Langer:
Segundo SISP2.0: 40% para funções excluídas.</t>
      </text>
    </comment>
    <comment authorId="0" ref="K23">
      <text>
        <t xml:space="preserve"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O processo é a menor unidade de atividade significativa para o usuário?
É auto-contido e deixa o negócio da aplicação em um estado consistente?</t>
      </text>
    </comment>
    <comment authorId="0" ref="G7">
      <text>
        <t xml:space="preserve">Tipo de Função:
ALI, AIE, EE, SE, CE</t>
      </text>
    </comment>
    <comment authorId="0" ref="H7">
      <text>
        <t xml:space="preserve">Tipo de Manutenção na função:
I -Inclusão  A - Alteração  E - Exclusão</t>
      </text>
    </comment>
    <comment authorId="0" ref="I7">
      <text>
        <t xml:space="preserve">Tipos de Dados (DETs)</t>
      </text>
    </comment>
    <comment authorId="0" ref="J7">
      <text>
        <t xml:space="preserve">Arquivos Referenciados/ Tipos de Registro</t>
      </text>
    </comment>
    <comment authorId="0" ref="P7">
      <text>
        <t xml:space="preserve">Marcy Langer:
Número da sprint
</t>
      </text>
    </comment>
    <comment authorId="0" ref="Q7">
      <text>
        <t xml:space="preserve">Marcy Langer:
deflator
</t>
      </text>
    </comment>
    <comment authorId="0" ref="R7">
      <text>
        <t xml:space="preserve">Marcy Langer:
indicativa local
</t>
      </text>
    </comment>
    <comment authorId="0" ref="S7">
      <text>
        <t xml:space="preserve">Marcy Langer:
estimativa local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Entrada Externa</t>
      </text>
    </comment>
    <comment authorId="0" ref="B17">
      <text>
        <t xml:space="preserve">Saída Externa</t>
      </text>
    </comment>
    <comment authorId="0" ref="B24">
      <text>
        <t xml:space="preserve">Consulta Externa</t>
      </text>
    </comment>
    <comment authorId="0" ref="B31">
      <text>
        <t xml:space="preserve">Arquivo Lógico Interno</t>
      </text>
    </comment>
    <comment authorId="0" ref="B38">
      <text>
        <t xml:space="preserve">Arquivo de Interface Externa</t>
      </text>
    </comment>
    <comment authorId="0" ref="B46">
      <text>
        <t xml:space="preserve">Técnica de estimativa do tamanho desenvolvida pela NESMA. Assume que os arquivos lógicos são de complexidade baixa e as transações são de complexidade média. </t>
      </text>
    </comment>
    <comment authorId="0" ref="B47">
      <text>
        <t xml:space="preserve">Técnica de estimativa do tamanho desenvolvida pela NESMA. Basie-se apenas nos arquivos lógicos. Assume que cada ALI tem um peso de 35 PF e cada AIE um peso de 15 PF</t>
      </text>
    </comment>
    <comment authorId="0" ref="B50">
      <text>
        <t xml:space="preserve">Técnica de estimativa do tamanho desenvolvida pela NESMA. Assume que os arquivos lógicos são de complexidade baixa e as transações são de complexidade média. </t>
      </text>
    </comment>
    <comment authorId="0" ref="B51">
      <text>
        <t xml:space="preserve">Técnica de estimativa do tamanho desenvolvida pela NESMA. Basie-se apenas nos arquivos lógicos. Assume que cada ALI tem um peso de 35 PF e cada AIE um peso de 15 PF</t>
      </text>
    </comment>
  </commentList>
</comments>
</file>

<file path=xl/sharedStrings.xml><?xml version="1.0" encoding="utf-8"?>
<sst xmlns="http://schemas.openxmlformats.org/spreadsheetml/2006/main" count="164" uniqueCount="101">
  <si>
    <t>Identificação da Contagem</t>
  </si>
  <si>
    <t xml:space="preserve"> Planilha de contagem de ponto de função</t>
  </si>
  <si>
    <t>Sumário da Contagem</t>
  </si>
  <si>
    <t>Empresa</t>
  </si>
  <si>
    <t>Eits</t>
  </si>
  <si>
    <t>R$/PF</t>
  </si>
  <si>
    <t>Custo</t>
  </si>
  <si>
    <t>Aplicação</t>
  </si>
  <si>
    <t>Solicitação</t>
  </si>
  <si>
    <t>PF</t>
  </si>
  <si>
    <t>Projeto</t>
  </si>
  <si>
    <t>Sistema de gerenciamento de Troca de Equipamento</t>
  </si>
  <si>
    <t>Responsável</t>
  </si>
  <si>
    <t>Francielly P. Klein Chicoski</t>
  </si>
  <si>
    <t>Criação</t>
  </si>
  <si>
    <t>Tipo de Função</t>
  </si>
  <si>
    <t>Revisor</t>
  </si>
  <si>
    <t>Complexidade Funcional</t>
  </si>
  <si>
    <t>Revisão</t>
  </si>
  <si>
    <t>Total por Complexidade</t>
  </si>
  <si>
    <t>Tipo de contagem</t>
  </si>
  <si>
    <t xml:space="preserve">% </t>
  </si>
  <si>
    <t>Sumário</t>
  </si>
  <si>
    <t>Tamanho Funcional (PF)</t>
  </si>
  <si>
    <t>Deflator</t>
  </si>
  <si>
    <t>PF Local</t>
  </si>
  <si>
    <t>Projeto de Desenvolvimento</t>
  </si>
  <si>
    <t>x</t>
  </si>
  <si>
    <t>Função</t>
  </si>
  <si>
    <t>ADD</t>
  </si>
  <si>
    <t>Tipo</t>
  </si>
  <si>
    <t>Projeto de Melhoria</t>
  </si>
  <si>
    <t>(I/A/E)</t>
  </si>
  <si>
    <t>CHG</t>
  </si>
  <si>
    <t>EE</t>
  </si>
  <si>
    <t>TD</t>
  </si>
  <si>
    <t>AR/TR</t>
  </si>
  <si>
    <t>ctl</t>
  </si>
  <si>
    <t>C</t>
  </si>
  <si>
    <t>Complex.</t>
  </si>
  <si>
    <t>Baixa</t>
  </si>
  <si>
    <t>Origem (Sprint)</t>
  </si>
  <si>
    <t>x 3</t>
  </si>
  <si>
    <t>Aplicação ( Baseline )</t>
  </si>
  <si>
    <t>DEL</t>
  </si>
  <si>
    <t>Observações</t>
  </si>
  <si>
    <t>Média</t>
  </si>
  <si>
    <t>x 4</t>
  </si>
  <si>
    <t>Alta</t>
  </si>
  <si>
    <t>x 6</t>
  </si>
  <si>
    <t>Total</t>
  </si>
  <si>
    <t>Nível de Detalhes</t>
  </si>
  <si>
    <t>Indicativa</t>
  </si>
  <si>
    <t>Estimativa</t>
  </si>
  <si>
    <t>Detalhada</t>
  </si>
  <si>
    <t>Propósito da Contagem</t>
  </si>
  <si>
    <t>SE</t>
  </si>
  <si>
    <t>x 5</t>
  </si>
  <si>
    <t>x 7</t>
  </si>
  <si>
    <t>CE</t>
  </si>
  <si>
    <t>Escopo da Contagem</t>
  </si>
  <si>
    <t>Manter Solicitações de troca de equipamento</t>
  </si>
  <si>
    <t>ALI</t>
  </si>
  <si>
    <t>x 10</t>
  </si>
  <si>
    <t>x 15</t>
  </si>
  <si>
    <t>Cadastrar solicitação</t>
  </si>
  <si>
    <t>I</t>
  </si>
  <si>
    <t>AIE</t>
  </si>
  <si>
    <t>Entrada dados + ação usuário + mensagem confirmação/erro</t>
  </si>
  <si>
    <t>Alterar Solicitação</t>
  </si>
  <si>
    <t>Excluir solicitação</t>
  </si>
  <si>
    <t>Total PF (contagem detalhada)</t>
  </si>
  <si>
    <t>Consultar solicitação</t>
  </si>
  <si>
    <t>Total PF (contagem estimativa)</t>
  </si>
  <si>
    <t>Total PF (contagem indicativa)</t>
  </si>
  <si>
    <t>PF LOCAL</t>
  </si>
  <si>
    <t>Visualizar detalhes da solicitação</t>
  </si>
  <si>
    <t>Total PF LOCAL (contagem detalhada IFPUG)</t>
  </si>
  <si>
    <t>Total PF LOCAL (contagem estimativa)</t>
  </si>
  <si>
    <t>Aprovar solicitação</t>
  </si>
  <si>
    <t>Total PF LOCAL (contagem indicativa)</t>
  </si>
  <si>
    <t>Recusar solicitação</t>
  </si>
  <si>
    <t>Total de PF Local</t>
  </si>
  <si>
    <t>DFL</t>
  </si>
  <si>
    <t>INCLUSÃO (ADD)</t>
  </si>
  <si>
    <t>Cancelar solicitação</t>
  </si>
  <si>
    <t>TOTAL</t>
  </si>
  <si>
    <t>ALTERAÇÃO (CHG)</t>
  </si>
  <si>
    <t>Concluir solicitação</t>
  </si>
  <si>
    <t>EXCLUSÃO (DEL)</t>
  </si>
  <si>
    <t>TESTE (TST)</t>
  </si>
  <si>
    <t>Login c/ criptografia</t>
  </si>
  <si>
    <t>Manter categoria</t>
  </si>
  <si>
    <t>Cadastrar categoria</t>
  </si>
  <si>
    <t>Alterar categoria</t>
  </si>
  <si>
    <t>Excluir categoria</t>
  </si>
  <si>
    <t>Consultar categorias</t>
  </si>
  <si>
    <t>Visualizar detalhes</t>
  </si>
  <si>
    <t>PFs por Sprint</t>
  </si>
  <si>
    <t>Sprint</t>
  </si>
  <si>
    <t>PFs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</si>
</sst>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6">
    <font>
      <sz val="10.0"/>
      <color rgb="FF000000"/>
      <name val="Arial"/>
    </font>
    <font>
      <b/>
      <sz val="10.0"/>
      <name val="Source Sans Pro"/>
    </font>
    <font/>
    <font>
      <sz val="9.0"/>
      <name val="Source Sans Pro"/>
    </font>
    <font>
      <sz val="10.0"/>
      <name val="Source Sans Pro"/>
    </font>
    <font>
      <sz val="9.0"/>
      <color rgb="FF0000D4"/>
      <name val="Source Sans Pro"/>
    </font>
    <font>
      <sz val="9.0"/>
      <color rgb="FFFFFFFF"/>
      <name val="Source Sans Pro"/>
    </font>
    <font>
      <u/>
      <sz val="10.0"/>
      <color rgb="FF0000FF"/>
      <name val="Arial"/>
    </font>
    <font>
      <b/>
      <sz val="9.0"/>
      <color rgb="FF0000D4"/>
      <name val="Source Sans Pro"/>
    </font>
    <font>
      <b/>
      <sz val="9.0"/>
      <name val="Source Sans Pro"/>
    </font>
    <font>
      <sz val="10.0"/>
      <color rgb="FF0000D4"/>
      <name val="Source Sans Pro"/>
    </font>
    <font>
      <sz val="10.0"/>
      <color rgb="FFFFFFFF"/>
      <name val="Source Sans Pro"/>
    </font>
    <font>
      <sz val="8.0"/>
      <name val="Source Sans Pro"/>
    </font>
    <font>
      <b/>
      <sz val="12.0"/>
      <name val="Source Sans Pro"/>
    </font>
    <font>
      <sz val="10.0"/>
      <name val="Arial"/>
    </font>
    <font>
      <u/>
      <sz val="10.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CF305"/>
        <bgColor rgb="FFFCF305"/>
      </patternFill>
    </fill>
    <fill>
      <patternFill patternType="solid">
        <fgColor rgb="FF808080"/>
        <bgColor rgb="FF808080"/>
      </patternFill>
    </fill>
    <fill>
      <patternFill patternType="solid">
        <fgColor rgb="FFBFBFBF"/>
        <bgColor rgb="FFBFBFBF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51">
    <border/>
    <border>
      <left style="thin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thin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/>
      <top style="thin">
        <color rgb="FF000000"/>
      </top>
    </border>
    <border>
      <right style="hair">
        <color rgb="FF000000"/>
      </right>
      <top/>
      <bottom style="thin">
        <color rgb="FF000000"/>
      </bottom>
    </border>
    <border>
      <left/>
      <top style="thin">
        <color rgb="FF000000"/>
      </top>
    </border>
    <border>
      <left/>
      <right/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top/>
      <bottom style="hair">
        <color rgb="FF000000"/>
      </bottom>
    </border>
    <border>
      <right style="thin">
        <color rgb="FF000000"/>
      </right>
      <top/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shrinkToFit="0" vertical="center" wrapText="0"/>
    </xf>
    <xf borderId="6" fillId="0" fontId="2" numFmtId="0" xfId="0" applyBorder="1" applyFont="1"/>
    <xf borderId="7" fillId="0" fontId="2" numFmtId="0" xfId="0" applyBorder="1" applyFont="1"/>
    <xf borderId="0" fillId="0" fontId="1" numFmtId="0" xfId="0" applyAlignment="1" applyFont="1">
      <alignment horizontal="center" shrinkToFit="0" vertical="center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5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2" fontId="4" numFmtId="0" xfId="0" applyAlignment="1" applyBorder="1" applyFill="1" applyFont="1">
      <alignment horizontal="left" shrinkToFit="0" vertical="center" wrapText="0"/>
    </xf>
    <xf borderId="17" fillId="0" fontId="5" numFmtId="0" xfId="0" applyAlignment="1" applyBorder="1" applyFont="1">
      <alignment horizontal="left" shrinkToFit="0" vertical="center" wrapText="0"/>
    </xf>
    <xf borderId="18" fillId="0" fontId="2" numFmtId="0" xfId="0" applyBorder="1" applyFont="1"/>
    <xf borderId="16" fillId="2" fontId="3" numFmtId="0" xfId="0" applyAlignment="1" applyBorder="1" applyFont="1">
      <alignment horizontal="left" shrinkToFit="0" vertical="center" wrapText="0"/>
    </xf>
    <xf borderId="17" fillId="0" fontId="3" numFmtId="0" xfId="0" applyAlignment="1" applyBorder="1" applyFont="1">
      <alignment horizontal="center" readingOrder="0" shrinkToFit="0" vertical="bottom" wrapText="0"/>
    </xf>
    <xf borderId="19" fillId="0" fontId="2" numFmtId="0" xfId="0" applyBorder="1" applyFont="1"/>
    <xf borderId="20" fillId="0" fontId="2" numFmtId="0" xfId="0" applyBorder="1" applyFont="1"/>
    <xf borderId="17" fillId="0" fontId="5" numFmtId="0" xfId="0" applyAlignment="1" applyBorder="1" applyFont="1">
      <alignment horizontal="center" shrinkToFit="0" vertical="bottom" wrapText="0"/>
    </xf>
    <xf borderId="17" fillId="2" fontId="3" numFmtId="0" xfId="0" applyAlignment="1" applyBorder="1" applyFont="1">
      <alignment horizontal="left" shrinkToFit="0" vertical="center" wrapText="0"/>
    </xf>
    <xf borderId="21" fillId="0" fontId="3" numFmtId="2" xfId="0" applyAlignment="1" applyBorder="1" applyFont="1" applyNumberFormat="1">
      <alignment horizontal="right" shrinkToFit="0" vertical="bottom" wrapText="0"/>
    </xf>
    <xf borderId="17" fillId="2" fontId="4" numFmtId="0" xfId="0" applyAlignment="1" applyBorder="1" applyFont="1">
      <alignment horizontal="left" shrinkToFit="0" vertical="center" wrapText="0"/>
    </xf>
    <xf borderId="22" fillId="0" fontId="2" numFmtId="0" xfId="0" applyBorder="1" applyFont="1"/>
    <xf borderId="17" fillId="2" fontId="3" numFmtId="164" xfId="0" applyAlignment="1" applyBorder="1" applyFont="1" applyNumberFormat="1">
      <alignment horizontal="right" shrinkToFit="0" vertical="bottom" wrapText="0"/>
    </xf>
    <xf borderId="16" fillId="2" fontId="4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readingOrder="0" shrinkToFit="0" vertical="bottom" wrapText="0"/>
    </xf>
    <xf borderId="23" fillId="2" fontId="3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24" fillId="2" fontId="3" numFmtId="0" xfId="0" applyAlignment="1" applyBorder="1" applyFont="1">
      <alignment shrinkToFit="0" vertical="center" wrapText="0"/>
    </xf>
    <xf borderId="25" fillId="2" fontId="3" numFmtId="0" xfId="0" applyAlignment="1" applyBorder="1" applyFont="1">
      <alignment shrinkToFit="0" vertical="bottom" wrapText="0"/>
    </xf>
    <xf borderId="17" fillId="2" fontId="3" numFmtId="165" xfId="0" applyAlignment="1" applyBorder="1" applyFont="1" applyNumberFormat="1">
      <alignment shrinkToFit="0" vertical="bottom" wrapText="0"/>
    </xf>
    <xf borderId="17" fillId="2" fontId="3" numFmtId="0" xfId="0" applyAlignment="1" applyBorder="1" applyFont="1">
      <alignment horizontal="center" shrinkToFit="0" vertical="center" wrapText="0"/>
    </xf>
    <xf borderId="26" fillId="2" fontId="4" numFmtId="0" xfId="0" applyAlignment="1" applyBorder="1" applyFont="1">
      <alignment horizontal="center" shrinkToFit="0" vertical="center" wrapText="0"/>
    </xf>
    <xf borderId="27" fillId="0" fontId="2" numFmtId="0" xfId="0" applyBorder="1" applyFont="1"/>
    <xf borderId="28" fillId="0" fontId="2" numFmtId="0" xfId="0" applyBorder="1" applyFont="1"/>
    <xf borderId="17" fillId="3" fontId="3" numFmtId="0" xfId="0" applyAlignment="1" applyBorder="1" applyFill="1" applyFont="1">
      <alignment horizontal="center" shrinkToFit="0" vertical="center" wrapText="0"/>
    </xf>
    <xf borderId="17" fillId="0" fontId="5" numFmtId="0" xfId="0" applyAlignment="1" applyBorder="1" applyFont="1">
      <alignment horizontal="right" shrinkToFit="0" vertical="bottom" wrapText="0"/>
    </xf>
    <xf borderId="29" fillId="4" fontId="6" numFmtId="0" xfId="0" applyAlignment="1" applyBorder="1" applyFill="1" applyFont="1">
      <alignment horizontal="center" shrinkToFit="0" vertical="center" wrapText="1"/>
    </xf>
    <xf borderId="17" fillId="0" fontId="3" numFmtId="14" xfId="0" applyAlignment="1" applyBorder="1" applyFont="1" applyNumberFormat="1">
      <alignment horizontal="right" shrinkToFit="0" vertical="bottom" wrapText="0"/>
    </xf>
    <xf borderId="30" fillId="0" fontId="2" numFmtId="0" xfId="0" applyBorder="1" applyFont="1"/>
    <xf borderId="31" fillId="0" fontId="2" numFmtId="0" xfId="0" applyBorder="1" applyFont="1"/>
    <xf borderId="17" fillId="0" fontId="3" numFmtId="0" xfId="0" applyAlignment="1" applyBorder="1" applyFont="1">
      <alignment shrinkToFit="0" vertical="bottom" wrapText="0"/>
    </xf>
    <xf borderId="25" fillId="5" fontId="4" numFmtId="0" xfId="0" applyAlignment="1" applyBorder="1" applyFill="1" applyFont="1">
      <alignment shrinkToFit="0" vertical="center" wrapText="0"/>
    </xf>
    <xf borderId="0" fillId="0" fontId="4" numFmtId="0" xfId="0" applyAlignment="1" applyFont="1">
      <alignment horizontal="center" shrinkToFit="0" vertical="center" wrapText="0"/>
    </xf>
    <xf borderId="32" fillId="4" fontId="6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shrinkToFit="0" vertical="bottom" wrapText="0"/>
    </xf>
    <xf borderId="25" fillId="5" fontId="4" numFmtId="0" xfId="0" applyAlignment="1" applyBorder="1" applyFont="1">
      <alignment horizontal="center" shrinkToFit="0" vertical="center" wrapText="0"/>
    </xf>
    <xf borderId="1" fillId="0" fontId="8" numFmtId="0" xfId="0" applyAlignment="1" applyBorder="1" applyFont="1">
      <alignment horizontal="center" shrinkToFit="0" textRotation="90" vertical="center" wrapText="1"/>
    </xf>
    <xf borderId="33" fillId="4" fontId="6" numFmtId="0" xfId="0" applyAlignment="1" applyBorder="1" applyFont="1">
      <alignment horizontal="center" shrinkToFit="0" vertical="center" wrapText="1"/>
    </xf>
    <xf borderId="18" fillId="0" fontId="5" numFmtId="0" xfId="0" applyAlignment="1" applyBorder="1" applyFont="1">
      <alignment shrinkToFit="0" vertical="bottom" wrapText="0"/>
    </xf>
    <xf borderId="32" fillId="4" fontId="6" numFmtId="0" xfId="0" applyAlignment="1" applyBorder="1" applyFont="1">
      <alignment horizontal="center" shrinkToFit="0" vertical="center" wrapText="1"/>
    </xf>
    <xf borderId="21" fillId="0" fontId="9" numFmtId="0" xfId="0" applyAlignment="1" applyBorder="1" applyFont="1">
      <alignment horizontal="center" shrinkToFit="0" vertical="bottom" wrapText="0"/>
    </xf>
    <xf borderId="34" fillId="0" fontId="2" numFmtId="0" xfId="0" applyBorder="1" applyFont="1"/>
    <xf borderId="25" fillId="5" fontId="4" numFmtId="4" xfId="0" applyAlignment="1" applyBorder="1" applyFont="1" applyNumberFormat="1">
      <alignment horizontal="left" shrinkToFit="0" vertical="center" wrapText="0"/>
    </xf>
    <xf borderId="35" fillId="0" fontId="2" numFmtId="0" xfId="0" applyBorder="1" applyFont="1"/>
    <xf borderId="0" fillId="0" fontId="10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left" shrinkToFit="0" vertical="center" wrapText="0"/>
    </xf>
    <xf borderId="36" fillId="0" fontId="2" numFmtId="0" xfId="0" applyBorder="1" applyFont="1"/>
    <xf borderId="37" fillId="0" fontId="2" numFmtId="0" xfId="0" applyBorder="1" applyFont="1"/>
    <xf borderId="21" fillId="0" fontId="9" numFmtId="0" xfId="0" applyAlignment="1" applyBorder="1" applyFont="1">
      <alignment horizontal="center" readingOrder="0" shrinkToFit="0" vertical="bottom" wrapText="0"/>
    </xf>
    <xf borderId="29" fillId="0" fontId="3" numFmtId="0" xfId="0" applyAlignment="1" applyBorder="1" applyFont="1">
      <alignment shrinkToFit="0" vertical="bottom" wrapText="0"/>
    </xf>
    <xf borderId="16" fillId="4" fontId="11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shrinkToFit="0" vertical="bottom" wrapText="0"/>
    </xf>
    <xf borderId="17" fillId="0" fontId="3" numFmtId="2" xfId="0" applyAlignment="1" applyBorder="1" applyFont="1" applyNumberFormat="1">
      <alignment horizontal="center" shrinkToFit="0" vertical="bottom" wrapText="0"/>
    </xf>
    <xf borderId="34" fillId="0" fontId="3" numFmtId="0" xfId="0" applyAlignment="1" applyBorder="1" applyFont="1">
      <alignment shrinkToFit="0" vertical="bottom" wrapText="0"/>
    </xf>
    <xf borderId="21" fillId="4" fontId="11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shrinkToFit="0" vertical="bottom" wrapText="0"/>
    </xf>
    <xf borderId="38" fillId="4" fontId="11" numFmtId="0" xfId="0" applyAlignment="1" applyBorder="1" applyFont="1">
      <alignment horizontal="center" shrinkToFit="0" vertical="center" wrapText="0"/>
    </xf>
    <xf borderId="21" fillId="4" fontId="11" numFmtId="0" xfId="0" applyAlignment="1" applyBorder="1" applyFont="1">
      <alignment horizontal="center" shrinkToFit="0" vertical="bottom" wrapText="0"/>
    </xf>
    <xf borderId="11" fillId="0" fontId="3" numFmtId="0" xfId="0" applyAlignment="1" applyBorder="1" applyFont="1">
      <alignment shrinkToFit="0" vertical="bottom" wrapText="0"/>
    </xf>
    <xf borderId="39" fillId="4" fontId="11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shrinkToFit="0" vertical="center" wrapText="0"/>
    </xf>
    <xf borderId="40" fillId="4" fontId="11" numFmtId="0" xfId="0" applyAlignment="1" applyBorder="1" applyFont="1">
      <alignment shrinkToFit="0" vertical="bottom" wrapText="0"/>
    </xf>
    <xf borderId="25" fillId="4" fontId="11" numFmtId="0" xfId="0" applyAlignment="1" applyBorder="1" applyFont="1">
      <alignment shrinkToFit="0" vertical="bottom" wrapText="0"/>
    </xf>
    <xf borderId="0" fillId="0" fontId="3" numFmtId="166" xfId="0" applyAlignment="1" applyFont="1" applyNumberForma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41" fillId="4" fontId="11" numFmtId="0" xfId="0" applyAlignment="1" applyBorder="1" applyFont="1">
      <alignment horizontal="center" shrinkToFit="0" vertical="bottom" wrapText="0"/>
    </xf>
    <xf borderId="42" fillId="0" fontId="2" numFmtId="0" xfId="0" applyBorder="1" applyFont="1"/>
    <xf borderId="43" fillId="0" fontId="12" numFmtId="0" xfId="0" applyAlignment="1" applyBorder="1" applyFont="1">
      <alignment horizontal="left" shrinkToFit="0" vertical="center" wrapText="0"/>
    </xf>
    <xf borderId="44" fillId="0" fontId="12" numFmtId="0" xfId="0" applyAlignment="1" applyBorder="1" applyFont="1">
      <alignment horizontal="left" shrinkToFit="0" vertical="center" wrapText="0"/>
    </xf>
    <xf borderId="45" fillId="0" fontId="12" numFmtId="0" xfId="0" applyAlignment="1" applyBorder="1" applyFont="1">
      <alignment horizontal="left" shrinkToFit="0" vertical="center" wrapText="0"/>
    </xf>
    <xf borderId="46" fillId="0" fontId="12" numFmtId="0" xfId="0" applyAlignment="1" applyBorder="1" applyFont="1">
      <alignment horizontal="center" shrinkToFit="0" vertical="bottom" wrapText="0"/>
    </xf>
    <xf borderId="8" fillId="0" fontId="3" numFmtId="10" xfId="0" applyAlignment="1" applyBorder="1" applyFont="1" applyNumberFormat="1">
      <alignment shrinkToFit="0" vertical="bottom" wrapText="0"/>
    </xf>
    <xf borderId="0" fillId="0" fontId="8" numFmtId="0" xfId="0" applyAlignment="1" applyFont="1">
      <alignment horizontal="center" shrinkToFit="0" textRotation="90" vertical="center" wrapText="1"/>
    </xf>
    <xf borderId="0" fillId="0" fontId="9" numFmtId="0" xfId="0" applyAlignment="1" applyFont="1">
      <alignment shrinkToFit="0" vertical="bottom" wrapText="0"/>
    </xf>
    <xf borderId="25" fillId="6" fontId="3" numFmtId="166" xfId="0" applyAlignment="1" applyBorder="1" applyFill="1" applyFont="1" applyNumberFormat="1">
      <alignment shrinkToFit="0" vertical="bottom" wrapText="0"/>
    </xf>
    <xf borderId="0" fillId="0" fontId="3" numFmtId="9" xfId="0" applyAlignment="1" applyFont="1" applyNumberFormat="1">
      <alignment shrinkToFit="0" vertical="bottom" wrapText="0"/>
    </xf>
    <xf borderId="47" fillId="0" fontId="12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shrinkToFit="0" vertical="bottom" wrapText="0"/>
    </xf>
    <xf borderId="0" fillId="0" fontId="10" numFmtId="0" xfId="0" applyAlignment="1" applyFont="1">
      <alignment horizontal="right" shrinkToFit="0" vertical="bottom" wrapText="0"/>
    </xf>
    <xf borderId="46" fillId="2" fontId="12" numFmtId="0" xfId="0" applyAlignment="1" applyBorder="1" applyFont="1">
      <alignment horizontal="center" shrinkToFit="0" vertical="bottom" wrapText="1"/>
    </xf>
    <xf borderId="0" fillId="0" fontId="13" numFmtId="0" xfId="0" applyAlignment="1" applyFont="1">
      <alignment horizontal="center" shrinkToFit="0" vertical="bottom" wrapText="0"/>
    </xf>
    <xf borderId="13" fillId="0" fontId="3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horizontal="center" shrinkToFit="0" vertical="center" wrapText="0"/>
    </xf>
    <xf borderId="46" fillId="2" fontId="12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left" shrinkToFit="0" vertical="top" wrapText="1"/>
    </xf>
    <xf borderId="46" fillId="2" fontId="12" numFmtId="4" xfId="0" applyAlignment="1" applyBorder="1" applyFont="1" applyNumberFormat="1">
      <alignment horizontal="center" shrinkToFit="0" vertical="bottom" wrapText="0"/>
    </xf>
    <xf borderId="25" fillId="7" fontId="3" numFmtId="166" xfId="0" applyAlignment="1" applyBorder="1" applyFill="1" applyFont="1" applyNumberFormat="1">
      <alignment shrinkToFit="0" vertical="bottom" wrapText="0"/>
    </xf>
    <xf borderId="44" fillId="0" fontId="12" numFmtId="2" xfId="0" applyAlignment="1" applyBorder="1" applyFont="1" applyNumberFormat="1">
      <alignment horizontal="center" shrinkToFit="0" vertical="bottom" wrapText="0"/>
    </xf>
    <xf borderId="44" fillId="0" fontId="12" numFmtId="0" xfId="0" applyAlignment="1" applyBorder="1" applyFont="1">
      <alignment horizontal="center" shrinkToFit="0" vertical="bottom" wrapText="0"/>
    </xf>
    <xf borderId="0" fillId="0" fontId="12" numFmtId="0" xfId="0" applyAlignment="1" applyFont="1">
      <alignment shrinkToFit="0" vertical="bottom" wrapText="0"/>
    </xf>
    <xf borderId="43" fillId="0" fontId="12" numFmtId="0" xfId="0" applyAlignment="1" applyBorder="1" applyFont="1">
      <alignment horizontal="left" readingOrder="0" shrinkToFit="0" vertical="center" wrapText="0"/>
    </xf>
    <xf borderId="25" fillId="8" fontId="3" numFmtId="166" xfId="0" applyAlignment="1" applyBorder="1" applyFill="1" applyFont="1" applyNumberFormat="1">
      <alignment shrinkToFit="0" vertical="bottom" wrapText="0"/>
    </xf>
    <xf borderId="46" fillId="0" fontId="12" numFmtId="0" xfId="0" applyAlignment="1" applyBorder="1" applyFont="1">
      <alignment horizontal="center" readingOrder="0" shrinkToFit="0" vertical="bottom" wrapText="0"/>
    </xf>
    <xf borderId="25" fillId="9" fontId="3" numFmtId="166" xfId="0" applyAlignment="1" applyBorder="1" applyFill="1" applyFont="1" applyNumberFormat="1">
      <alignment shrinkToFit="0" vertical="bottom" wrapText="0"/>
    </xf>
    <xf borderId="44" fillId="0" fontId="12" numFmtId="0" xfId="0" applyAlignment="1" applyBorder="1" applyFont="1">
      <alignment horizontal="left" readingOrder="0" shrinkToFit="0" vertical="center" wrapText="0"/>
    </xf>
    <xf borderId="25" fillId="10" fontId="3" numFmtId="166" xfId="0" applyAlignment="1" applyBorder="1" applyFill="1" applyFont="1" applyNumberFormat="1">
      <alignment shrinkToFit="0" vertical="bottom" wrapText="0"/>
    </xf>
    <xf borderId="1" fillId="0" fontId="9" numFmtId="0" xfId="0" applyAlignment="1" applyBorder="1" applyFont="1">
      <alignment horizontal="center" shrinkToFit="0" textRotation="90" vertical="center" wrapText="1"/>
    </xf>
    <xf borderId="1" fillId="0" fontId="3" numFmtId="0" xfId="0" applyAlignment="1" applyBorder="1" applyFont="1">
      <alignment shrinkToFit="0" vertical="bottom" wrapText="0"/>
    </xf>
    <xf borderId="18" fillId="0" fontId="3" numFmtId="4" xfId="0" applyAlignment="1" applyBorder="1" applyFont="1" applyNumberFormat="1">
      <alignment shrinkToFit="0" vertical="bottom" wrapText="0"/>
    </xf>
    <xf borderId="10" fillId="0" fontId="3" numFmtId="0" xfId="0" applyAlignment="1" applyBorder="1" applyFont="1">
      <alignment shrinkToFit="0" vertical="bottom" wrapText="0"/>
    </xf>
    <xf borderId="14" fillId="0" fontId="3" numFmtId="0" xfId="0" applyAlignment="1" applyBorder="1" applyFont="1">
      <alignment shrinkToFit="0" vertical="bottom" wrapText="0"/>
    </xf>
    <xf borderId="21" fillId="0" fontId="3" numFmtId="0" xfId="0" applyAlignment="1" applyBorder="1" applyFont="1">
      <alignment horizontal="center" shrinkToFit="0" vertical="bottom" wrapText="0"/>
    </xf>
    <xf borderId="17" fillId="0" fontId="3" numFmtId="0" xfId="0" applyAlignment="1" applyBorder="1" applyFont="1">
      <alignment horizontal="left" shrinkToFit="0" vertical="bottom" wrapText="0"/>
    </xf>
    <xf borderId="21" fillId="2" fontId="3" numFmtId="2" xfId="0" applyAlignment="1" applyBorder="1" applyFont="1" applyNumberFormat="1">
      <alignment horizontal="center" shrinkToFit="0" vertical="bottom" wrapText="0"/>
    </xf>
    <xf borderId="0" fillId="0" fontId="3" numFmtId="2" xfId="0" applyAlignment="1" applyFont="1" applyNumberFormat="1">
      <alignment shrinkToFit="0" vertical="bottom" wrapText="0"/>
    </xf>
    <xf borderId="21" fillId="0" fontId="3" numFmtId="2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readingOrder="0"/>
    </xf>
    <xf borderId="21" fillId="3" fontId="9" numFmtId="2" xfId="0" applyAlignment="1" applyBorder="1" applyFont="1" applyNumberFormat="1">
      <alignment shrinkToFit="0" vertical="bottom" wrapText="0"/>
    </xf>
    <xf borderId="48" fillId="0" fontId="3" numFmtId="0" xfId="0" applyAlignment="1" applyBorder="1" applyFont="1">
      <alignment shrinkToFit="0" vertical="bottom" wrapText="0"/>
    </xf>
    <xf borderId="49" fillId="0" fontId="9" numFmtId="0" xfId="0" applyAlignment="1" applyBorder="1" applyFont="1">
      <alignment horizontal="center" shrinkToFit="0" vertical="bottom" wrapText="0"/>
    </xf>
    <xf borderId="49" fillId="0" fontId="3" numFmtId="0" xfId="0" applyAlignment="1" applyBorder="1" applyFont="1">
      <alignment horizontal="center" shrinkToFit="0" vertical="bottom" wrapText="0"/>
    </xf>
    <xf borderId="49" fillId="0" fontId="3" numFmtId="0" xfId="0" applyAlignment="1" applyBorder="1" applyFont="1">
      <alignment shrinkToFit="0" vertical="bottom" wrapText="0"/>
    </xf>
    <xf borderId="49" fillId="0" fontId="3" numFmtId="2" xfId="0" applyAlignment="1" applyBorder="1" applyFont="1" applyNumberFormat="1">
      <alignment horizontal="center" shrinkToFit="0" vertical="bottom" wrapText="0"/>
    </xf>
    <xf borderId="49" fillId="0" fontId="3" numFmtId="2" xfId="0" applyAlignment="1" applyBorder="1" applyFont="1" applyNumberFormat="1">
      <alignment shrinkToFit="0" vertical="bottom" wrapText="0"/>
    </xf>
    <xf borderId="49" fillId="0" fontId="9" numFmtId="2" xfId="0" applyAlignment="1" applyBorder="1" applyFont="1" applyNumberFormat="1">
      <alignment shrinkToFit="0" vertical="bottom" wrapText="0"/>
    </xf>
    <xf borderId="50" fillId="0" fontId="3" numFmtId="0" xfId="0" applyAlignment="1" applyBorder="1" applyFon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2" xfId="0" applyAlignment="1" applyFont="1" applyNumberFormat="1">
      <alignment horizontal="center" shrinkToFit="0" vertical="bottom" wrapText="0"/>
    </xf>
    <xf borderId="0" fillId="0" fontId="9" numFmtId="2" xfId="0" applyAlignment="1" applyFont="1" applyNumberFormat="1">
      <alignment shrinkToFit="0" vertical="bottom" wrapText="0"/>
    </xf>
    <xf borderId="21" fillId="0" fontId="1" numFmtId="0" xfId="0" applyAlignment="1" applyBorder="1" applyFont="1">
      <alignment horizontal="center" shrinkToFit="0" vertical="center" wrapText="0"/>
    </xf>
    <xf borderId="45" fillId="0" fontId="14" numFmtId="0" xfId="0" applyAlignment="1" applyBorder="1" applyFont="1">
      <alignment horizontal="right" shrinkToFit="0" vertical="center" wrapText="0"/>
    </xf>
    <xf borderId="0" fillId="0" fontId="15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>
        <color rgb="FF006411"/>
      </font>
      <fill>
        <patternFill patternType="solid">
          <fgColor rgb="FFCCFFFF"/>
          <bgColor rgb="FFCCFFFF"/>
        </patternFill>
      </fill>
      <border/>
    </dxf>
    <dxf>
      <font>
        <color rgb="FFFF6600"/>
      </font>
      <fill>
        <patternFill patternType="solid">
          <fgColor rgb="FFFFFF99"/>
          <bgColor rgb="FFFFFF99"/>
        </patternFill>
      </fill>
      <border/>
    </dxf>
    <dxf>
      <font>
        <color rgb="FFDD0806"/>
      </font>
      <fill>
        <patternFill patternType="solid">
          <fgColor rgb="FFFFCC99"/>
          <bgColor rgb="FFFFCC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5" width="2.71"/>
    <col customWidth="1" min="16" max="16" width="0.86"/>
    <col customWidth="1" min="17" max="17" width="2.71"/>
    <col customWidth="1" min="18" max="18" width="4.29"/>
    <col customWidth="1" min="19" max="19" width="3.43"/>
    <col customWidth="1" min="20" max="20" width="7.29"/>
    <col customWidth="1" min="21" max="35" width="2.71"/>
  </cols>
  <sheetData>
    <row r="1" ht="12.0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6"/>
      <c r="AC1" s="10"/>
      <c r="AD1" s="10"/>
      <c r="AE1" s="10"/>
      <c r="AF1" s="10"/>
      <c r="AG1" s="10"/>
      <c r="AH1" s="10"/>
      <c r="AI1" s="10"/>
    </row>
    <row r="2" ht="12.0" customHeight="1">
      <c r="A2" s="14"/>
      <c r="AB2" s="16"/>
      <c r="AC2" s="10"/>
      <c r="AD2" s="10"/>
      <c r="AE2" s="10"/>
      <c r="AF2" s="10"/>
      <c r="AG2" s="10"/>
      <c r="AH2" s="10"/>
      <c r="AI2" s="10"/>
    </row>
    <row r="3" ht="12.0" customHeight="1">
      <c r="A3" s="18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9"/>
      <c r="AC3" s="10"/>
      <c r="AD3" s="10"/>
      <c r="AE3" s="10"/>
      <c r="AF3" s="10"/>
      <c r="AG3" s="10"/>
      <c r="AH3" s="10"/>
      <c r="AI3" s="10"/>
    </row>
    <row r="4" ht="13.5" customHeight="1">
      <c r="A4" s="21" t="s">
        <v>3</v>
      </c>
      <c r="B4" s="22"/>
      <c r="C4" s="22"/>
      <c r="D4" s="22"/>
      <c r="E4" s="22"/>
      <c r="F4" s="24" t="s">
        <v>4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5"/>
      <c r="R4" s="27" t="s">
        <v>5</v>
      </c>
      <c r="S4" s="25"/>
      <c r="T4" s="29">
        <v>0.0</v>
      </c>
      <c r="U4" s="27" t="s">
        <v>6</v>
      </c>
      <c r="V4" s="25"/>
      <c r="W4" s="32">
        <f>W5*T4</f>
        <v>0</v>
      </c>
      <c r="X4" s="22"/>
      <c r="Y4" s="22"/>
      <c r="Z4" s="22"/>
      <c r="AA4" s="22"/>
      <c r="AB4" s="25"/>
      <c r="AC4" s="10"/>
      <c r="AD4" s="10"/>
      <c r="AE4" s="10"/>
      <c r="AF4" s="10"/>
      <c r="AG4" s="10"/>
      <c r="AH4" s="10"/>
      <c r="AI4" s="10"/>
    </row>
    <row r="5" ht="13.5" customHeight="1">
      <c r="A5" s="21" t="s">
        <v>7</v>
      </c>
      <c r="B5" s="22"/>
      <c r="C5" s="22"/>
      <c r="D5" s="22"/>
      <c r="E5" s="22"/>
      <c r="F5" s="34" t="s">
        <v>8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5"/>
      <c r="U5" s="27" t="s">
        <v>9</v>
      </c>
      <c r="V5" s="25"/>
      <c r="W5" s="39">
        <f>'Funções'!U6</f>
        <v>55</v>
      </c>
      <c r="X5" s="22"/>
      <c r="Y5" s="22"/>
      <c r="Z5" s="22"/>
      <c r="AA5" s="22"/>
      <c r="AB5" s="25"/>
      <c r="AC5" s="10"/>
      <c r="AD5" s="10"/>
      <c r="AE5" s="10"/>
      <c r="AF5" s="10"/>
      <c r="AG5" s="10"/>
      <c r="AH5" s="10"/>
      <c r="AI5" s="10"/>
    </row>
    <row r="6" ht="13.5" customHeight="1">
      <c r="A6" s="21" t="s">
        <v>10</v>
      </c>
      <c r="B6" s="22"/>
      <c r="C6" s="22"/>
      <c r="D6" s="22"/>
      <c r="E6" s="22"/>
      <c r="F6" s="34" t="s">
        <v>11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5"/>
      <c r="AC6" s="10"/>
      <c r="AD6" s="10"/>
      <c r="AE6" s="10"/>
      <c r="AF6" s="10"/>
      <c r="AG6" s="10"/>
      <c r="AH6" s="10"/>
      <c r="AI6" s="10"/>
    </row>
    <row r="7" ht="13.5" customHeight="1">
      <c r="A7" s="21" t="s">
        <v>12</v>
      </c>
      <c r="B7" s="22"/>
      <c r="C7" s="22"/>
      <c r="D7" s="22"/>
      <c r="E7" s="22"/>
      <c r="F7" s="34" t="s">
        <v>13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5"/>
      <c r="U7" s="45" t="s">
        <v>14</v>
      </c>
      <c r="V7" s="22"/>
      <c r="W7" s="25"/>
      <c r="X7" s="47"/>
      <c r="Y7" s="22"/>
      <c r="Z7" s="22"/>
      <c r="AA7" s="22"/>
      <c r="AB7" s="25"/>
      <c r="AC7" s="10"/>
      <c r="AD7" s="10"/>
      <c r="AE7" s="10"/>
      <c r="AF7" s="10"/>
      <c r="AG7" s="10"/>
      <c r="AH7" s="10"/>
      <c r="AI7" s="10"/>
    </row>
    <row r="8" ht="13.5" customHeight="1">
      <c r="A8" s="21" t="s">
        <v>16</v>
      </c>
      <c r="B8" s="22"/>
      <c r="C8" s="22"/>
      <c r="D8" s="22"/>
      <c r="E8" s="22"/>
      <c r="F8" s="50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5"/>
      <c r="U8" s="45" t="s">
        <v>18</v>
      </c>
      <c r="V8" s="22"/>
      <c r="W8" s="25"/>
      <c r="X8" s="47"/>
      <c r="Y8" s="22"/>
      <c r="Z8" s="22"/>
      <c r="AA8" s="22"/>
      <c r="AB8" s="25"/>
      <c r="AC8" s="10"/>
      <c r="AD8" s="10"/>
      <c r="AE8" s="10"/>
      <c r="AF8" s="10"/>
      <c r="AG8" s="10"/>
      <c r="AH8" s="10"/>
      <c r="AI8" s="10"/>
    </row>
    <row r="9" ht="13.5" customHeight="1">
      <c r="A9" s="54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ht="13.5" customHeight="1">
      <c r="A10" s="56" t="s">
        <v>20</v>
      </c>
      <c r="B10" s="6"/>
      <c r="C10" s="58"/>
      <c r="D10" s="22"/>
      <c r="E10" s="22"/>
      <c r="F10" s="22"/>
      <c r="G10" s="22"/>
      <c r="H10" s="22"/>
      <c r="I10" s="22"/>
      <c r="J10" s="22"/>
      <c r="K10" s="25"/>
      <c r="L10" s="60"/>
      <c r="M10" s="9"/>
      <c r="N10" s="9"/>
      <c r="O10" s="56" t="s">
        <v>22</v>
      </c>
      <c r="P10" s="3"/>
      <c r="Q10" s="27" t="s">
        <v>23</v>
      </c>
      <c r="R10" s="22"/>
      <c r="S10" s="22"/>
      <c r="T10" s="25"/>
      <c r="U10" s="27" t="s">
        <v>24</v>
      </c>
      <c r="V10" s="22"/>
      <c r="W10" s="22"/>
      <c r="X10" s="25"/>
      <c r="Y10" s="27" t="s">
        <v>25</v>
      </c>
      <c r="Z10" s="22"/>
      <c r="AA10" s="22"/>
      <c r="AB10" s="25"/>
      <c r="AC10" s="64"/>
      <c r="AD10" s="64"/>
      <c r="AE10" s="10"/>
      <c r="AF10" s="10"/>
      <c r="AG10" s="10"/>
      <c r="AH10" s="10"/>
      <c r="AI10" s="10"/>
    </row>
    <row r="11" ht="13.5" customHeight="1">
      <c r="A11" s="14"/>
      <c r="B11" s="16"/>
      <c r="C11" s="58" t="s">
        <v>26</v>
      </c>
      <c r="D11" s="22"/>
      <c r="E11" s="22"/>
      <c r="F11" s="22"/>
      <c r="G11" s="22"/>
      <c r="H11" s="22"/>
      <c r="I11" s="22"/>
      <c r="J11" s="22"/>
      <c r="K11" s="25"/>
      <c r="L11" s="68" t="s">
        <v>27</v>
      </c>
      <c r="M11" s="9"/>
      <c r="N11" s="9"/>
      <c r="O11" s="14"/>
      <c r="Q11" s="45" t="s">
        <v>29</v>
      </c>
      <c r="R11" s="25"/>
      <c r="S11" s="39">
        <f>'Sumário'!E55</f>
        <v>55</v>
      </c>
      <c r="T11" s="25"/>
      <c r="U11" s="72">
        <v>1.0</v>
      </c>
      <c r="V11" s="22"/>
      <c r="W11" s="22"/>
      <c r="X11" s="25"/>
      <c r="Y11" s="39">
        <f t="shared" ref="Y11:Y14" si="1">S11*U11</f>
        <v>55</v>
      </c>
      <c r="Z11" s="22"/>
      <c r="AA11" s="22"/>
      <c r="AB11" s="25"/>
      <c r="AC11" s="10"/>
      <c r="AD11" s="10"/>
      <c r="AE11" s="10"/>
      <c r="AF11" s="10"/>
      <c r="AG11" s="10"/>
      <c r="AH11" s="10"/>
      <c r="AI11" s="10"/>
    </row>
    <row r="12" ht="13.5" customHeight="1">
      <c r="A12" s="14"/>
      <c r="B12" s="16"/>
      <c r="C12" s="58" t="s">
        <v>31</v>
      </c>
      <c r="D12" s="22"/>
      <c r="E12" s="22"/>
      <c r="F12" s="22"/>
      <c r="G12" s="22"/>
      <c r="H12" s="22"/>
      <c r="I12" s="22"/>
      <c r="J12" s="22"/>
      <c r="K12" s="25"/>
      <c r="L12" s="60"/>
      <c r="M12" s="9"/>
      <c r="N12" s="9"/>
      <c r="O12" s="14"/>
      <c r="Q12" s="45" t="s">
        <v>33</v>
      </c>
      <c r="R12" s="22"/>
      <c r="S12" s="39">
        <f>'Sumário'!E56</f>
        <v>0</v>
      </c>
      <c r="T12" s="25"/>
      <c r="U12" s="72">
        <v>0.5</v>
      </c>
      <c r="V12" s="22"/>
      <c r="W12" s="22"/>
      <c r="X12" s="25"/>
      <c r="Y12" s="39">
        <f t="shared" si="1"/>
        <v>0</v>
      </c>
      <c r="Z12" s="22"/>
      <c r="AA12" s="22"/>
      <c r="AB12" s="25"/>
      <c r="AC12" s="10"/>
      <c r="AD12" s="10"/>
      <c r="AE12" s="10"/>
      <c r="AF12" s="10"/>
      <c r="AG12" s="10"/>
      <c r="AH12" s="10"/>
      <c r="AI12" s="10"/>
    </row>
    <row r="13" ht="13.5" customHeight="1">
      <c r="A13" s="14"/>
      <c r="B13" s="16"/>
      <c r="C13" s="58" t="s">
        <v>43</v>
      </c>
      <c r="D13" s="22"/>
      <c r="E13" s="22"/>
      <c r="F13" s="22"/>
      <c r="G13" s="22"/>
      <c r="H13" s="22"/>
      <c r="I13" s="22"/>
      <c r="J13" s="22"/>
      <c r="K13" s="25"/>
      <c r="L13" s="60"/>
      <c r="M13" s="9"/>
      <c r="N13" s="9"/>
      <c r="O13" s="14"/>
      <c r="Q13" s="45" t="s">
        <v>44</v>
      </c>
      <c r="R13" s="22"/>
      <c r="S13" s="39">
        <f>'Sumário'!E57</f>
        <v>0</v>
      </c>
      <c r="T13" s="25"/>
      <c r="U13" s="72">
        <v>0.4</v>
      </c>
      <c r="V13" s="22"/>
      <c r="W13" s="22"/>
      <c r="X13" s="25"/>
      <c r="Y13" s="39">
        <f t="shared" si="1"/>
        <v>0</v>
      </c>
      <c r="Z13" s="22"/>
      <c r="AA13" s="22"/>
      <c r="AB13" s="25"/>
      <c r="AC13" s="10"/>
      <c r="AD13" s="10"/>
      <c r="AE13" s="10"/>
      <c r="AF13" s="10"/>
      <c r="AG13" s="10"/>
      <c r="AH13" s="10"/>
      <c r="AI13" s="10"/>
    </row>
    <row r="14" ht="13.5" customHeight="1">
      <c r="A14" s="18"/>
      <c r="B14" s="1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9"/>
      <c r="N14" s="9"/>
      <c r="O14" s="18"/>
      <c r="P14" s="15"/>
      <c r="Q14" s="45"/>
      <c r="R14" s="22"/>
      <c r="S14" s="39">
        <f>'Sumário'!E58</f>
        <v>0</v>
      </c>
      <c r="T14" s="25"/>
      <c r="U14" s="72"/>
      <c r="V14" s="22"/>
      <c r="W14" s="22"/>
      <c r="X14" s="25"/>
      <c r="Y14" s="39">
        <f t="shared" si="1"/>
        <v>0</v>
      </c>
      <c r="Z14" s="22"/>
      <c r="AA14" s="22"/>
      <c r="AB14" s="25"/>
      <c r="AC14" s="10"/>
      <c r="AD14" s="10"/>
      <c r="AE14" s="10"/>
      <c r="AF14" s="10"/>
      <c r="AG14" s="10"/>
      <c r="AH14" s="10"/>
      <c r="AI14" s="10"/>
    </row>
    <row r="15" ht="13.5" customHeight="1">
      <c r="A15" s="92"/>
      <c r="B15" s="9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9"/>
      <c r="N15" s="9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10"/>
      <c r="AD15" s="10"/>
      <c r="AE15" s="10"/>
      <c r="AF15" s="10"/>
      <c r="AG15" s="10"/>
      <c r="AH15" s="10"/>
      <c r="AI15" s="10"/>
    </row>
    <row r="16" ht="13.5" customHeight="1">
      <c r="A16" s="92"/>
      <c r="B16" s="9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9"/>
      <c r="N16" s="9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10"/>
      <c r="AD16" s="10"/>
      <c r="AE16" s="10"/>
      <c r="AF16" s="10"/>
      <c r="AG16" s="10"/>
      <c r="AH16" s="10"/>
      <c r="AI16" s="10"/>
    </row>
    <row r="17" ht="13.5" customHeight="1">
      <c r="A17" s="56" t="s">
        <v>51</v>
      </c>
      <c r="B17" s="6"/>
      <c r="C17" s="58" t="s">
        <v>52</v>
      </c>
      <c r="D17" s="22"/>
      <c r="E17" s="22"/>
      <c r="F17" s="22"/>
      <c r="G17" s="22"/>
      <c r="H17" s="22"/>
      <c r="I17" s="22"/>
      <c r="J17" s="22"/>
      <c r="K17" s="25"/>
      <c r="L17" s="60"/>
      <c r="M17" s="9"/>
      <c r="N17" s="9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10"/>
      <c r="AD17" s="10"/>
      <c r="AE17" s="10"/>
      <c r="AF17" s="10"/>
      <c r="AG17" s="10"/>
      <c r="AH17" s="10"/>
      <c r="AI17" s="10"/>
    </row>
    <row r="18" ht="13.5" customHeight="1">
      <c r="A18" s="14"/>
      <c r="B18" s="16"/>
      <c r="C18" s="58" t="s">
        <v>53</v>
      </c>
      <c r="D18" s="22"/>
      <c r="E18" s="22"/>
      <c r="F18" s="22"/>
      <c r="G18" s="22"/>
      <c r="H18" s="22"/>
      <c r="I18" s="22"/>
      <c r="J18" s="22"/>
      <c r="K18" s="25"/>
      <c r="L18" s="60"/>
      <c r="M18" s="9"/>
      <c r="N18" s="9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10"/>
      <c r="AD18" s="10"/>
      <c r="AE18" s="10"/>
      <c r="AF18" s="10"/>
      <c r="AG18" s="10"/>
      <c r="AH18" s="10"/>
      <c r="AI18" s="10"/>
    </row>
    <row r="19" ht="13.5" customHeight="1">
      <c r="A19" s="14"/>
      <c r="B19" s="16"/>
      <c r="C19" s="58" t="s">
        <v>54</v>
      </c>
      <c r="D19" s="22"/>
      <c r="E19" s="22"/>
      <c r="F19" s="22"/>
      <c r="G19" s="22"/>
      <c r="H19" s="22"/>
      <c r="I19" s="22"/>
      <c r="J19" s="22"/>
      <c r="K19" s="25"/>
      <c r="L19" s="68" t="s">
        <v>27</v>
      </c>
      <c r="M19" s="9"/>
      <c r="N19" s="9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10"/>
      <c r="AD19" s="10"/>
      <c r="AE19" s="10"/>
      <c r="AF19" s="10"/>
      <c r="AG19" s="10"/>
      <c r="AH19" s="10"/>
      <c r="AI19" s="10"/>
    </row>
    <row r="20" ht="13.5" customHeight="1">
      <c r="A20" s="14"/>
      <c r="B20" s="16"/>
      <c r="C20" s="58"/>
      <c r="D20" s="22"/>
      <c r="E20" s="22"/>
      <c r="F20" s="22"/>
      <c r="G20" s="22"/>
      <c r="H20" s="22"/>
      <c r="I20" s="22"/>
      <c r="J20" s="22"/>
      <c r="K20" s="25"/>
      <c r="L20" s="60"/>
      <c r="M20" s="9"/>
      <c r="N20" s="9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10"/>
      <c r="AD20" s="10"/>
      <c r="AE20" s="10"/>
      <c r="AF20" s="10"/>
      <c r="AG20" s="10"/>
      <c r="AH20" s="10"/>
      <c r="AI20" s="10"/>
    </row>
    <row r="21" ht="13.5" customHeight="1">
      <c r="A21" s="18"/>
      <c r="B21" s="1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9"/>
      <c r="N21" s="9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10"/>
      <c r="AD21" s="10"/>
      <c r="AE21" s="10"/>
      <c r="AF21" s="10"/>
      <c r="AG21" s="10"/>
      <c r="AH21" s="10"/>
      <c r="AI21" s="10"/>
    </row>
    <row r="22" ht="12.0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98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ht="12.0" customHeight="1">
      <c r="A23" s="10"/>
      <c r="B23" s="100"/>
      <c r="C23" s="100"/>
      <c r="D23" s="10"/>
      <c r="E23" s="10"/>
      <c r="F23" s="100"/>
      <c r="G23" s="100"/>
      <c r="H23" s="100"/>
      <c r="I23" s="100"/>
      <c r="J23" s="10"/>
      <c r="K23" s="102" t="s">
        <v>55</v>
      </c>
      <c r="L23" s="15"/>
      <c r="M23" s="15"/>
      <c r="N23" s="15"/>
      <c r="O23" s="15"/>
      <c r="P23" s="15"/>
      <c r="Q23" s="15"/>
      <c r="R23" s="15"/>
      <c r="S23" s="15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ht="12.0" customHeight="1">
      <c r="A24" s="10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6"/>
      <c r="AC24" s="10"/>
      <c r="AD24" s="10"/>
      <c r="AE24" s="10"/>
      <c r="AF24" s="10"/>
      <c r="AG24" s="10"/>
      <c r="AH24" s="10"/>
      <c r="AI24" s="10"/>
    </row>
    <row r="25" ht="12.0" customHeight="1">
      <c r="A25" s="14"/>
      <c r="AB25" s="16"/>
      <c r="AC25" s="10"/>
      <c r="AD25" s="10"/>
      <c r="AE25" s="10"/>
      <c r="AF25" s="10"/>
      <c r="AG25" s="10"/>
      <c r="AH25" s="10"/>
      <c r="AI25" s="10"/>
    </row>
    <row r="26" ht="12.0" customHeight="1">
      <c r="A26" s="14"/>
      <c r="AB26" s="16"/>
      <c r="AC26" s="10"/>
      <c r="AD26" s="10"/>
      <c r="AE26" s="10"/>
      <c r="AF26" s="10"/>
      <c r="AG26" s="10"/>
      <c r="AH26" s="10"/>
      <c r="AI26" s="10"/>
    </row>
    <row r="27" ht="12.0" customHeight="1">
      <c r="A27" s="14"/>
      <c r="AB27" s="16"/>
      <c r="AC27" s="10"/>
      <c r="AD27" s="10"/>
      <c r="AE27" s="10"/>
      <c r="AF27" s="10"/>
      <c r="AG27" s="10"/>
      <c r="AH27" s="10"/>
      <c r="AI27" s="10"/>
    </row>
    <row r="28" ht="12.0" customHeight="1">
      <c r="A28" s="14"/>
      <c r="AB28" s="16"/>
      <c r="AC28" s="10"/>
      <c r="AD28" s="10"/>
      <c r="AE28" s="10"/>
      <c r="AF28" s="10"/>
      <c r="AG28" s="10"/>
      <c r="AH28" s="10"/>
      <c r="AI28" s="10"/>
    </row>
    <row r="29" ht="12.0" customHeight="1">
      <c r="A29" s="14"/>
      <c r="AB29" s="16"/>
      <c r="AC29" s="10"/>
      <c r="AD29" s="10"/>
      <c r="AE29" s="10"/>
      <c r="AF29" s="10"/>
      <c r="AG29" s="10"/>
      <c r="AH29" s="10"/>
      <c r="AI29" s="10"/>
    </row>
    <row r="30" ht="12.0" customHeight="1">
      <c r="A30" s="14"/>
      <c r="AB30" s="16"/>
      <c r="AC30" s="10"/>
      <c r="AD30" s="10"/>
      <c r="AE30" s="10"/>
      <c r="AF30" s="10"/>
      <c r="AG30" s="10"/>
      <c r="AH30" s="10"/>
      <c r="AI30" s="10"/>
    </row>
    <row r="31" ht="12.0" customHeight="1">
      <c r="A31" s="14"/>
      <c r="AB31" s="16"/>
      <c r="AC31" s="10"/>
      <c r="AD31" s="10"/>
      <c r="AE31" s="10"/>
      <c r="AF31" s="10"/>
      <c r="AG31" s="10"/>
      <c r="AH31" s="10"/>
      <c r="AI31" s="10"/>
    </row>
    <row r="32" ht="12.0" customHeight="1">
      <c r="A32" s="14"/>
      <c r="AB32" s="16"/>
      <c r="AC32" s="10"/>
      <c r="AD32" s="10"/>
      <c r="AE32" s="10"/>
      <c r="AF32" s="10"/>
      <c r="AG32" s="10"/>
      <c r="AH32" s="10"/>
      <c r="AI32" s="10"/>
    </row>
    <row r="33" ht="12.0" customHeight="1">
      <c r="A33" s="14"/>
      <c r="AB33" s="16"/>
      <c r="AC33" s="10"/>
      <c r="AD33" s="10"/>
      <c r="AE33" s="10"/>
      <c r="AF33" s="10"/>
      <c r="AG33" s="10"/>
      <c r="AH33" s="10"/>
      <c r="AI33" s="10"/>
    </row>
    <row r="34" ht="12.0" customHeight="1">
      <c r="A34" s="14"/>
      <c r="AB34" s="16"/>
      <c r="AC34" s="10"/>
      <c r="AD34" s="10"/>
      <c r="AE34" s="10"/>
      <c r="AF34" s="10"/>
      <c r="AG34" s="10"/>
      <c r="AH34" s="10"/>
      <c r="AI34" s="10"/>
    </row>
    <row r="35" ht="12.0" customHeight="1">
      <c r="A35" s="14"/>
      <c r="AB35" s="16"/>
      <c r="AC35" s="10"/>
      <c r="AD35" s="10"/>
      <c r="AE35" s="10"/>
      <c r="AF35" s="10"/>
      <c r="AG35" s="10"/>
      <c r="AH35" s="10"/>
      <c r="AI35" s="10"/>
    </row>
    <row r="36" ht="12.0" customHeight="1">
      <c r="A36" s="14"/>
      <c r="AB36" s="16"/>
      <c r="AC36" s="10"/>
      <c r="AD36" s="10"/>
      <c r="AE36" s="10"/>
      <c r="AF36" s="10"/>
      <c r="AG36" s="10"/>
      <c r="AH36" s="10"/>
      <c r="AI36" s="10"/>
    </row>
    <row r="37" ht="12.0" customHeight="1">
      <c r="A37" s="14"/>
      <c r="AB37" s="16"/>
      <c r="AC37" s="10"/>
      <c r="AD37" s="10"/>
      <c r="AE37" s="10"/>
      <c r="AF37" s="10"/>
      <c r="AG37" s="10"/>
      <c r="AH37" s="10"/>
      <c r="AI37" s="10"/>
    </row>
    <row r="38" ht="12.0" customHeight="1">
      <c r="A38" s="14"/>
      <c r="AB38" s="16"/>
      <c r="AC38" s="10"/>
      <c r="AD38" s="10"/>
      <c r="AE38" s="10"/>
      <c r="AF38" s="10"/>
      <c r="AG38" s="10"/>
      <c r="AH38" s="10"/>
      <c r="AI38" s="10"/>
    </row>
    <row r="39" ht="12.0" customHeight="1">
      <c r="A39" s="14"/>
      <c r="AB39" s="16"/>
      <c r="AC39" s="10"/>
      <c r="AD39" s="10"/>
      <c r="AE39" s="10"/>
      <c r="AF39" s="10"/>
      <c r="AG39" s="10"/>
      <c r="AH39" s="10"/>
      <c r="AI39" s="10"/>
    </row>
    <row r="40" ht="12.0" customHeight="1">
      <c r="A40" s="14"/>
      <c r="AB40" s="16"/>
      <c r="AC40" s="10"/>
      <c r="AD40" s="10"/>
      <c r="AE40" s="10"/>
      <c r="AF40" s="10"/>
      <c r="AG40" s="10"/>
      <c r="AH40" s="10"/>
      <c r="AI40" s="10"/>
    </row>
    <row r="41" ht="12.0" customHeight="1">
      <c r="A41" s="14"/>
      <c r="AB41" s="16"/>
      <c r="AC41" s="10"/>
      <c r="AD41" s="10"/>
      <c r="AE41" s="10"/>
      <c r="AF41" s="10"/>
      <c r="AG41" s="10"/>
      <c r="AH41" s="10"/>
      <c r="AI41" s="10"/>
    </row>
    <row r="42" ht="12.0" customHeight="1">
      <c r="A42" s="14"/>
      <c r="AB42" s="16"/>
      <c r="AC42" s="10"/>
      <c r="AD42" s="10"/>
      <c r="AE42" s="10"/>
      <c r="AF42" s="10"/>
      <c r="AG42" s="10"/>
      <c r="AH42" s="10"/>
      <c r="AI42" s="10"/>
    </row>
    <row r="43" ht="12.0" customHeight="1">
      <c r="A43" s="14"/>
      <c r="AB43" s="16"/>
      <c r="AC43" s="10"/>
      <c r="AD43" s="10"/>
      <c r="AE43" s="10"/>
      <c r="AF43" s="10"/>
      <c r="AG43" s="10"/>
      <c r="AH43" s="10"/>
      <c r="AI43" s="10"/>
    </row>
    <row r="44" ht="12.0" customHeight="1">
      <c r="A44" s="14"/>
      <c r="AB44" s="16"/>
      <c r="AC44" s="10"/>
      <c r="AD44" s="10"/>
      <c r="AE44" s="10"/>
      <c r="AF44" s="10"/>
      <c r="AG44" s="10"/>
      <c r="AH44" s="10"/>
      <c r="AI44" s="10"/>
    </row>
    <row r="45" ht="12.0" customHeight="1">
      <c r="A45" s="18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9"/>
      <c r="AC45" s="10"/>
      <c r="AD45" s="10"/>
      <c r="AE45" s="10"/>
      <c r="AF45" s="10"/>
      <c r="AG45" s="10"/>
      <c r="AH45" s="10"/>
      <c r="AI45" s="10"/>
    </row>
    <row r="46" ht="12.0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ht="12.0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2" t="s">
        <v>60</v>
      </c>
      <c r="L47" s="15"/>
      <c r="M47" s="15"/>
      <c r="N47" s="15"/>
      <c r="O47" s="15"/>
      <c r="P47" s="15"/>
      <c r="Q47" s="15"/>
      <c r="R47" s="15"/>
      <c r="S47" s="15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ht="12.0" customHeight="1">
      <c r="A48" s="10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6"/>
      <c r="AC48" s="10"/>
      <c r="AD48" s="10"/>
      <c r="AE48" s="10"/>
      <c r="AF48" s="10"/>
      <c r="AG48" s="10"/>
      <c r="AH48" s="10"/>
      <c r="AI48" s="10"/>
    </row>
    <row r="49" ht="12.0" customHeight="1">
      <c r="A49" s="14"/>
      <c r="AB49" s="16"/>
      <c r="AC49" s="10"/>
      <c r="AD49" s="10"/>
      <c r="AE49" s="10"/>
      <c r="AF49" s="10"/>
      <c r="AG49" s="10"/>
      <c r="AH49" s="10"/>
      <c r="AI49" s="10"/>
    </row>
    <row r="50" ht="12.0" customHeight="1">
      <c r="A50" s="14"/>
      <c r="AB50" s="16"/>
      <c r="AC50" s="10"/>
      <c r="AD50" s="10"/>
      <c r="AE50" s="10"/>
      <c r="AF50" s="10"/>
      <c r="AG50" s="10"/>
      <c r="AH50" s="10"/>
      <c r="AI50" s="10"/>
    </row>
    <row r="51" ht="12.0" customHeight="1">
      <c r="A51" s="14"/>
      <c r="AB51" s="16"/>
      <c r="AC51" s="10"/>
      <c r="AD51" s="10"/>
      <c r="AE51" s="10"/>
      <c r="AF51" s="10"/>
      <c r="AG51" s="10"/>
      <c r="AH51" s="10"/>
      <c r="AI51" s="10"/>
    </row>
    <row r="52" ht="12.0" customHeight="1">
      <c r="A52" s="14"/>
      <c r="AB52" s="16"/>
      <c r="AC52" s="10"/>
      <c r="AD52" s="10"/>
      <c r="AE52" s="10"/>
      <c r="AF52" s="10"/>
      <c r="AG52" s="10"/>
      <c r="AH52" s="10"/>
      <c r="AI52" s="10"/>
    </row>
    <row r="53" ht="12.0" customHeight="1">
      <c r="A53" s="14"/>
      <c r="AB53" s="16"/>
      <c r="AC53" s="10"/>
      <c r="AD53" s="10"/>
      <c r="AE53" s="10"/>
      <c r="AF53" s="10"/>
      <c r="AG53" s="10"/>
      <c r="AH53" s="10"/>
      <c r="AI53" s="10"/>
    </row>
    <row r="54" ht="12.0" customHeight="1">
      <c r="A54" s="14"/>
      <c r="AB54" s="16"/>
      <c r="AC54" s="10"/>
      <c r="AD54" s="10"/>
      <c r="AE54" s="10"/>
      <c r="AF54" s="10"/>
      <c r="AG54" s="10"/>
      <c r="AH54" s="10"/>
      <c r="AI54" s="10"/>
    </row>
    <row r="55" ht="12.0" customHeight="1">
      <c r="A55" s="14"/>
      <c r="AB55" s="16"/>
      <c r="AC55" s="10"/>
      <c r="AD55" s="10"/>
      <c r="AE55" s="10"/>
      <c r="AF55" s="10"/>
      <c r="AG55" s="10"/>
      <c r="AH55" s="10"/>
      <c r="AI55" s="10"/>
    </row>
    <row r="56" ht="12.0" customHeight="1">
      <c r="A56" s="14"/>
      <c r="AB56" s="16"/>
      <c r="AC56" s="10"/>
      <c r="AD56" s="10"/>
      <c r="AE56" s="10"/>
      <c r="AF56" s="10"/>
      <c r="AG56" s="10"/>
      <c r="AH56" s="10"/>
      <c r="AI56" s="10"/>
    </row>
    <row r="57" ht="12.0" customHeight="1">
      <c r="A57" s="14"/>
      <c r="AB57" s="16"/>
      <c r="AC57" s="10"/>
      <c r="AD57" s="10"/>
      <c r="AE57" s="10"/>
      <c r="AF57" s="10"/>
      <c r="AG57" s="10"/>
      <c r="AH57" s="10"/>
      <c r="AI57" s="10"/>
    </row>
    <row r="58" ht="12.0" customHeight="1">
      <c r="A58" s="14"/>
      <c r="AB58" s="16"/>
      <c r="AC58" s="10"/>
      <c r="AD58" s="10"/>
      <c r="AE58" s="10"/>
      <c r="AF58" s="10"/>
      <c r="AG58" s="10"/>
      <c r="AH58" s="10"/>
      <c r="AI58" s="10"/>
    </row>
    <row r="59" ht="12.0" customHeight="1">
      <c r="A59" s="14"/>
      <c r="AB59" s="16"/>
      <c r="AC59" s="10"/>
      <c r="AD59" s="10"/>
      <c r="AE59" s="10"/>
      <c r="AF59" s="10"/>
      <c r="AG59" s="10"/>
      <c r="AH59" s="10"/>
      <c r="AI59" s="10"/>
    </row>
    <row r="60" ht="12.0" customHeight="1">
      <c r="A60" s="14"/>
      <c r="AB60" s="16"/>
      <c r="AC60" s="10"/>
      <c r="AD60" s="10"/>
      <c r="AE60" s="10"/>
      <c r="AF60" s="10"/>
      <c r="AG60" s="10"/>
      <c r="AH60" s="10"/>
      <c r="AI60" s="10"/>
    </row>
    <row r="61" ht="12.0" customHeight="1">
      <c r="A61" s="14"/>
      <c r="AB61" s="16"/>
      <c r="AC61" s="10"/>
      <c r="AD61" s="10"/>
      <c r="AE61" s="10"/>
      <c r="AF61" s="10"/>
      <c r="AG61" s="10"/>
      <c r="AH61" s="10"/>
      <c r="AI61" s="10"/>
    </row>
    <row r="62" ht="12.0" customHeight="1">
      <c r="A62" s="14"/>
      <c r="AB62" s="16"/>
      <c r="AC62" s="10"/>
      <c r="AD62" s="10"/>
      <c r="AE62" s="10"/>
      <c r="AF62" s="10"/>
      <c r="AG62" s="10"/>
      <c r="AH62" s="10"/>
      <c r="AI62" s="10"/>
    </row>
    <row r="63" ht="12.0" customHeight="1">
      <c r="A63" s="14"/>
      <c r="AB63" s="16"/>
      <c r="AC63" s="10"/>
      <c r="AD63" s="10"/>
      <c r="AE63" s="10"/>
      <c r="AF63" s="10"/>
      <c r="AG63" s="10"/>
      <c r="AH63" s="10"/>
      <c r="AI63" s="10"/>
    </row>
    <row r="64" ht="12.0" customHeight="1">
      <c r="A64" s="14"/>
      <c r="AB64" s="16"/>
      <c r="AC64" s="10"/>
      <c r="AD64" s="10"/>
      <c r="AE64" s="10"/>
      <c r="AF64" s="10"/>
      <c r="AG64" s="10"/>
      <c r="AH64" s="10"/>
      <c r="AI64" s="10"/>
    </row>
    <row r="65" ht="12.0" customHeight="1">
      <c r="A65" s="14"/>
      <c r="AB65" s="16"/>
      <c r="AC65" s="10"/>
      <c r="AD65" s="10"/>
      <c r="AE65" s="10"/>
      <c r="AF65" s="10"/>
      <c r="AG65" s="10"/>
      <c r="AH65" s="10"/>
      <c r="AI65" s="10"/>
    </row>
    <row r="66" ht="12.0" customHeight="1">
      <c r="A66" s="14"/>
      <c r="AB66" s="16"/>
      <c r="AC66" s="10"/>
      <c r="AD66" s="10"/>
      <c r="AE66" s="10"/>
      <c r="AF66" s="10"/>
      <c r="AG66" s="10"/>
      <c r="AH66" s="10"/>
      <c r="AI66" s="10"/>
    </row>
    <row r="67" ht="12.0" customHeight="1">
      <c r="A67" s="18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9"/>
      <c r="AC67" s="10"/>
      <c r="AD67" s="10"/>
      <c r="AE67" s="10"/>
      <c r="AF67" s="10"/>
      <c r="AG67" s="10"/>
      <c r="AH67" s="10"/>
      <c r="AI67" s="10"/>
    </row>
    <row r="68" ht="12.0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ht="12.0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ht="12.0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ht="12.0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ht="12.0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ht="12.0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ht="12.0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ht="12.0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ht="12.0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ht="12.0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ht="12.0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ht="12.0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ht="12.0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ht="12.0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ht="12.0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ht="12.0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 ht="12.0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</row>
    <row r="85" ht="12.0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ht="12.0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</row>
    <row r="87" ht="12.0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ht="12.0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ht="12.0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  <row r="90" ht="12.0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</row>
    <row r="91" ht="12.0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</row>
    <row r="92" ht="12.0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</row>
    <row r="93" ht="12.0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</row>
    <row r="94" ht="12.0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  <row r="95" ht="12.0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 ht="12.0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  <row r="97" ht="12.0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</row>
    <row r="98" ht="12.0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</row>
    <row r="99" ht="12.0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</row>
    <row r="100" ht="12.0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</row>
    <row r="101" ht="12.0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</row>
    <row r="102" ht="12.0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</row>
    <row r="103" ht="12.0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</row>
    <row r="104" ht="12.0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</row>
    <row r="105" ht="12.0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ht="12.0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ht="12.0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ht="12.0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</row>
    <row r="109" ht="12.0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 ht="12.0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 ht="12.0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 ht="12.0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 ht="12.0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 ht="12.0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 ht="12.0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 ht="12.0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ht="12.0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 ht="12.0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 ht="12.0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 ht="12.0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 ht="12.0" customHeight="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ht="12.0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ht="12.0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</row>
    <row r="124" ht="12.0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ht="12.0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ht="12.0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ht="12.0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ht="12.0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ht="12.0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ht="12.0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ht="12.0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ht="12.0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ht="12.0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ht="12.0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ht="12.0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ht="12.0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ht="12.0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ht="12.0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ht="12.0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ht="12.0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ht="12.0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ht="12.0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ht="12.0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ht="12.0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ht="12.0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ht="12.0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 ht="12.0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ht="13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 ht="13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 ht="13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 ht="13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 ht="13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ht="13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ht="13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ht="13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ht="13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ht="13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ht="13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ht="13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ht="13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ht="13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ht="13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ht="13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ht="13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ht="13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ht="13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ht="13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ht="13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ht="13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ht="13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ht="13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ht="13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ht="13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ht="13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ht="13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ht="13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ht="13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</row>
    <row r="178" ht="13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</row>
    <row r="179" ht="13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</row>
    <row r="180" ht="13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</row>
    <row r="181" ht="13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</row>
    <row r="182" ht="13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</row>
    <row r="183" ht="13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</row>
    <row r="184" ht="13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ht="13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ht="13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ht="13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ht="13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ht="13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ht="13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ht="13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</row>
    <row r="192" ht="13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ht="13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ht="13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ht="13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ht="13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ht="13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ht="13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 ht="13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 ht="13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 ht="13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 ht="13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 ht="13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</row>
    <row r="204" ht="13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</row>
    <row r="205" ht="13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</row>
    <row r="206" ht="13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</row>
    <row r="207" ht="13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 ht="13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 ht="13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 ht="13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 ht="13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</row>
    <row r="212" ht="13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</row>
    <row r="213" ht="13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</row>
    <row r="214" ht="13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</row>
    <row r="215" ht="13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</row>
    <row r="216" ht="13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</row>
    <row r="217" ht="13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 ht="13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 ht="13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</row>
    <row r="220" ht="13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</row>
    <row r="221" ht="13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</row>
    <row r="222" ht="13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</row>
    <row r="223" ht="13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</row>
    <row r="224" ht="13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</row>
    <row r="225" ht="13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</row>
    <row r="226" ht="13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</row>
    <row r="227" ht="13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</row>
    <row r="228" ht="13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</row>
    <row r="229" ht="13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</row>
    <row r="230" ht="13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</row>
    <row r="231" ht="13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</row>
    <row r="232" ht="13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 ht="13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 ht="13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 ht="13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 ht="13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 ht="13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 ht="13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 ht="13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 ht="13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 ht="13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 ht="13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 ht="13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</row>
    <row r="244" ht="13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</row>
    <row r="245" ht="13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</row>
    <row r="246" ht="13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</row>
    <row r="247" ht="13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</row>
    <row r="248" ht="13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 ht="13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 ht="13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 ht="13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 ht="13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 ht="13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 ht="13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 ht="13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 ht="13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 ht="13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 ht="13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 ht="13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 ht="13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</row>
    <row r="261" ht="13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</row>
    <row r="262" ht="13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</row>
    <row r="263" ht="13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</row>
    <row r="264" ht="13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</row>
    <row r="265" ht="13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</row>
    <row r="266" ht="13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</row>
    <row r="267" ht="13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</row>
    <row r="268" ht="13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</row>
    <row r="269" ht="13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</row>
    <row r="270" ht="13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</row>
    <row r="271" ht="13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 ht="13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 ht="13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 ht="13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 ht="13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 ht="13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 ht="13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 ht="13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 ht="13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 ht="13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 ht="13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 ht="13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 ht="13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 ht="13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 ht="13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 ht="13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 ht="13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 ht="13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 ht="13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 ht="13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 ht="13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 ht="13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 ht="13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 ht="13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 ht="13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 ht="13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 ht="13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 ht="13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 ht="13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 ht="13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 ht="13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 ht="13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 ht="13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 ht="13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 ht="13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 ht="13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 ht="13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 ht="13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 ht="13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 ht="13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 ht="13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 ht="13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 ht="13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</row>
    <row r="314" ht="13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</row>
    <row r="315" ht="13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</row>
    <row r="316" ht="13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</row>
    <row r="317" ht="13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</row>
    <row r="318" ht="13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</row>
    <row r="319" ht="13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</row>
    <row r="320" ht="13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</row>
    <row r="321" ht="13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</row>
    <row r="322" ht="13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</row>
    <row r="323" ht="13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</row>
    <row r="324" ht="13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</row>
    <row r="325" ht="13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</row>
    <row r="326" ht="13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</row>
    <row r="327" ht="13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</row>
    <row r="328" ht="13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</row>
    <row r="329" ht="13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</row>
    <row r="330" ht="13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</row>
    <row r="331" ht="13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</row>
    <row r="332" ht="13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</row>
    <row r="333" ht="13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</row>
    <row r="334" ht="13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</row>
    <row r="335" ht="13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</row>
    <row r="336" ht="13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</row>
    <row r="337" ht="13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</row>
    <row r="338" ht="13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</row>
    <row r="339" ht="13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</row>
    <row r="340" ht="13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</row>
    <row r="341" ht="13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</row>
    <row r="342" ht="13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</row>
    <row r="343" ht="13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</row>
    <row r="344" ht="13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</row>
    <row r="345" ht="13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</row>
    <row r="346" ht="13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</row>
    <row r="347" ht="13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</row>
    <row r="348" ht="13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</row>
    <row r="349" ht="13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</row>
    <row r="350" ht="13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</row>
    <row r="351" ht="13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</row>
    <row r="352" ht="13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</row>
    <row r="353" ht="13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</row>
    <row r="354" ht="13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</row>
    <row r="355" ht="13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</row>
    <row r="356" ht="13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</row>
    <row r="357" ht="13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</row>
    <row r="358" ht="13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</row>
    <row r="359" ht="13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</row>
    <row r="360" ht="13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</row>
    <row r="361" ht="13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</row>
    <row r="362" ht="13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</row>
    <row r="363" ht="13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</row>
    <row r="364" ht="13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</row>
    <row r="365" ht="13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</row>
    <row r="366" ht="13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</row>
    <row r="367" ht="13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</row>
    <row r="368" ht="13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</row>
    <row r="369" ht="13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ht="13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ht="13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ht="13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ht="13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ht="13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ht="13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ht="13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ht="13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ht="13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ht="13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ht="13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ht="13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ht="13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ht="13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ht="13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ht="13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ht="13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ht="13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ht="13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ht="13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ht="13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ht="13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ht="13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ht="13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ht="13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ht="13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ht="13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ht="13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ht="13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ht="13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ht="13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ht="13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ht="13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ht="13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ht="13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ht="13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ht="13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ht="13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ht="13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ht="13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ht="13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ht="13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ht="13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ht="13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ht="13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ht="13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ht="13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ht="13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ht="13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ht="13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ht="13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ht="13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ht="13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ht="13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ht="13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ht="13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ht="13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ht="13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ht="13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ht="13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ht="13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ht="13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ht="13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ht="13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ht="13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ht="13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ht="13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ht="13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ht="13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ht="13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ht="13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ht="13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ht="13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ht="13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ht="13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ht="13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ht="13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ht="13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ht="13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ht="13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ht="13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ht="13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ht="13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ht="13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ht="13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ht="13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ht="13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ht="13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ht="13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ht="13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ht="13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ht="13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ht="13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ht="13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ht="13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ht="13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ht="13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ht="13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ht="13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ht="13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ht="13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ht="13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ht="13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ht="13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ht="13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ht="13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ht="13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ht="13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ht="13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  <row r="479" ht="13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</row>
    <row r="480" ht="13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</row>
    <row r="481" ht="13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</row>
    <row r="482" ht="13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</row>
    <row r="483" ht="13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</row>
    <row r="484" ht="13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</row>
    <row r="485" ht="13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</row>
    <row r="486" ht="13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</row>
    <row r="487" ht="13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</row>
    <row r="488" ht="13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</row>
    <row r="489" ht="13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</row>
    <row r="490" ht="13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</row>
    <row r="491" ht="13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</row>
    <row r="492" ht="13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</row>
    <row r="493" ht="13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</row>
    <row r="494" ht="13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</row>
    <row r="495" ht="13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</row>
    <row r="496" ht="13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</row>
    <row r="497" ht="13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</row>
    <row r="498" ht="13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</row>
    <row r="499" ht="13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</row>
    <row r="500" ht="13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</row>
    <row r="501" ht="13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</row>
    <row r="502" ht="13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ht="13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</row>
    <row r="504" ht="13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</row>
    <row r="505" ht="13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</row>
    <row r="506" ht="13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</row>
    <row r="507" ht="13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</row>
    <row r="508" ht="13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</row>
    <row r="509" ht="13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</row>
    <row r="510" ht="13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</row>
    <row r="511" ht="13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</row>
    <row r="512" ht="13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</row>
    <row r="513" ht="13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</row>
    <row r="514" ht="13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</row>
    <row r="515" ht="13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</row>
    <row r="516" ht="13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</row>
    <row r="517" ht="13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</row>
    <row r="518" ht="13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</row>
    <row r="519" ht="13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</row>
    <row r="520" ht="13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</row>
    <row r="521" ht="13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</row>
    <row r="522" ht="13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</row>
    <row r="523" ht="13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</row>
    <row r="524" ht="13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</row>
    <row r="525" ht="13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</row>
    <row r="526" ht="13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</row>
    <row r="527" ht="13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</row>
    <row r="528" ht="13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</row>
    <row r="529" ht="13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</row>
    <row r="530" ht="13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</row>
    <row r="531" ht="13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</row>
    <row r="532" ht="13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</row>
    <row r="533" ht="13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</row>
    <row r="534" ht="13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</row>
    <row r="535" ht="13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</row>
    <row r="536" ht="13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</row>
    <row r="537" ht="13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</row>
    <row r="538" ht="13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</row>
    <row r="539" ht="13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</row>
    <row r="540" ht="13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</row>
    <row r="541" ht="13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</row>
    <row r="542" ht="13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</row>
    <row r="543" ht="13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</row>
    <row r="544" ht="13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</row>
    <row r="545" ht="13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</row>
    <row r="546" ht="13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</row>
    <row r="547" ht="13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</row>
    <row r="548" ht="13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</row>
    <row r="549" ht="13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</row>
    <row r="550" ht="13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</row>
    <row r="551" ht="13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</row>
    <row r="552" ht="13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</row>
    <row r="553" ht="13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</row>
    <row r="554" ht="13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</row>
    <row r="555" ht="13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</row>
    <row r="556" ht="13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</row>
    <row r="557" ht="13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</row>
    <row r="558" ht="13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</row>
    <row r="559" ht="13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</row>
    <row r="560" ht="13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</row>
    <row r="561" ht="13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</row>
    <row r="562" ht="13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</row>
    <row r="563" ht="13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</row>
    <row r="564" ht="13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</row>
    <row r="565" ht="13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</row>
    <row r="566" ht="13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 ht="13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 ht="13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 ht="13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 ht="13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 ht="13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 ht="13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 ht="13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 ht="13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 ht="13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 ht="13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 ht="13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 ht="13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 ht="13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 ht="13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 ht="13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 ht="13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 ht="13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 ht="13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 ht="13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 ht="13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 ht="13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 ht="13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 ht="13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 ht="13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 ht="13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 ht="13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 ht="13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 ht="13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 ht="13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 ht="13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 ht="13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 ht="13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 ht="13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</row>
    <row r="600" ht="13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</row>
    <row r="601" ht="13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</row>
    <row r="602" ht="13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</row>
    <row r="603" ht="13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</row>
    <row r="604" ht="13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</row>
    <row r="605" ht="13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</row>
    <row r="606" ht="13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</row>
    <row r="607" ht="13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</row>
    <row r="608" ht="13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</row>
    <row r="609" ht="13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</row>
    <row r="610" ht="13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</row>
    <row r="611" ht="13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</row>
    <row r="612" ht="13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</row>
    <row r="613" ht="13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</row>
    <row r="614" ht="13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</row>
    <row r="615" ht="13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</row>
    <row r="616" ht="13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</row>
    <row r="617" ht="13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</row>
    <row r="618" ht="13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</row>
    <row r="619" ht="13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</row>
    <row r="620" ht="13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</row>
    <row r="621" ht="13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</row>
    <row r="622" ht="13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</row>
    <row r="623" ht="13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</row>
    <row r="624" ht="13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</row>
    <row r="625" ht="13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</row>
    <row r="626" ht="13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</row>
    <row r="627" ht="13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</row>
    <row r="628" ht="13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</row>
    <row r="629" ht="13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</row>
    <row r="630" ht="13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</row>
    <row r="631" ht="13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</row>
    <row r="632" ht="13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</row>
    <row r="633" ht="13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</row>
    <row r="634" ht="13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</row>
    <row r="635" ht="13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</row>
    <row r="636" ht="13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</row>
    <row r="637" ht="13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</row>
    <row r="638" ht="13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</row>
    <row r="639" ht="13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</row>
    <row r="640" ht="13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</row>
    <row r="641" ht="13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</row>
    <row r="642" ht="13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</row>
    <row r="643" ht="13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</row>
    <row r="644" ht="13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</row>
    <row r="645" ht="13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</row>
    <row r="646" ht="13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</row>
    <row r="647" ht="13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</row>
    <row r="648" ht="13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</row>
    <row r="649" ht="13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</row>
    <row r="650" ht="13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</row>
    <row r="651" ht="13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</row>
    <row r="652" ht="13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</row>
    <row r="653" ht="13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</row>
    <row r="654" ht="13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</row>
    <row r="655" ht="13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</row>
    <row r="656" ht="13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</row>
    <row r="657" ht="13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</row>
    <row r="658" ht="13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</row>
    <row r="659" ht="13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</row>
    <row r="660" ht="13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</row>
    <row r="661" ht="13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</row>
    <row r="662" ht="13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</row>
    <row r="663" ht="13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</row>
    <row r="664" ht="13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</row>
    <row r="665" ht="13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</row>
    <row r="666" ht="13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</row>
    <row r="667" ht="13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</row>
    <row r="668" ht="13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</row>
    <row r="669" ht="13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</row>
    <row r="670" ht="13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</row>
    <row r="671" ht="13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</row>
    <row r="672" ht="13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</row>
    <row r="673" ht="13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</row>
    <row r="674" ht="13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</row>
    <row r="675" ht="13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</row>
    <row r="676" ht="13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</row>
    <row r="677" ht="13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</row>
    <row r="678" ht="13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</row>
    <row r="679" ht="13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</row>
    <row r="680" ht="13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</row>
    <row r="681" ht="13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</row>
    <row r="682" ht="13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</row>
    <row r="683" ht="13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</row>
    <row r="684" ht="13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</row>
    <row r="685" ht="13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</row>
    <row r="686" ht="13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</row>
    <row r="687" ht="13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</row>
    <row r="688" ht="13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</row>
    <row r="689" ht="13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</row>
    <row r="690" ht="13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</row>
    <row r="691" ht="13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</row>
    <row r="692" ht="13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</row>
    <row r="693" ht="13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</row>
    <row r="694" ht="13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</row>
    <row r="695" ht="13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</row>
    <row r="696" ht="13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</row>
    <row r="697" ht="13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</row>
    <row r="698" ht="13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</row>
    <row r="699" ht="13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</row>
    <row r="700" ht="13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</row>
    <row r="701" ht="13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</row>
    <row r="702" ht="13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</row>
    <row r="703" ht="13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</row>
    <row r="704" ht="13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</row>
    <row r="705" ht="13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</row>
    <row r="706" ht="13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</row>
    <row r="707" ht="13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</row>
    <row r="708" ht="13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</row>
    <row r="709" ht="13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</row>
    <row r="710" ht="13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</row>
    <row r="711" ht="13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</row>
    <row r="712" ht="13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</row>
    <row r="713" ht="13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</row>
    <row r="714" ht="13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</row>
    <row r="715" ht="13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</row>
    <row r="716" ht="13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</row>
    <row r="717" ht="13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</row>
    <row r="718" ht="13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</row>
    <row r="719" ht="13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</row>
    <row r="720" ht="13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</row>
    <row r="721" ht="13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</row>
    <row r="722" ht="13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</row>
    <row r="723" ht="13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</row>
    <row r="724" ht="13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</row>
    <row r="725" ht="13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</row>
    <row r="726" ht="13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</row>
    <row r="727" ht="13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</row>
    <row r="728" ht="13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</row>
    <row r="729" ht="13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</row>
    <row r="730" ht="13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</row>
    <row r="731" ht="13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</row>
    <row r="732" ht="13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</row>
    <row r="733" ht="13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</row>
    <row r="734" ht="13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</row>
    <row r="735" ht="13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</row>
    <row r="736" ht="13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</row>
    <row r="737" ht="13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</row>
    <row r="738" ht="13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</row>
    <row r="739" ht="13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</row>
    <row r="740" ht="13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 ht="13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</row>
    <row r="742" ht="13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</row>
    <row r="743" ht="13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</row>
    <row r="744" ht="13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</row>
    <row r="745" ht="13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</row>
    <row r="746" ht="13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</row>
    <row r="747" ht="13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</row>
    <row r="748" ht="13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</row>
    <row r="749" ht="13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</row>
    <row r="750" ht="13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</row>
    <row r="751" ht="13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</row>
    <row r="752" ht="13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</row>
    <row r="753" ht="13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</row>
    <row r="754" ht="13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</row>
    <row r="755" ht="13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</row>
    <row r="756" ht="13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</row>
    <row r="757" ht="13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</row>
    <row r="758" ht="13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</row>
    <row r="759" ht="13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</row>
    <row r="760" ht="13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</row>
    <row r="761" ht="13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</row>
    <row r="762" ht="13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</row>
    <row r="763" ht="13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</row>
    <row r="764" ht="13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</row>
    <row r="765" ht="13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</row>
    <row r="766" ht="13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</row>
    <row r="767" ht="13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</row>
    <row r="768" ht="13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</row>
    <row r="769" ht="13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</row>
    <row r="770" ht="13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</row>
    <row r="771" ht="13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</row>
    <row r="772" ht="13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</row>
    <row r="773" ht="13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</row>
    <row r="774" ht="13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</row>
    <row r="775" ht="13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</row>
    <row r="776" ht="13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</row>
    <row r="777" ht="13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</row>
    <row r="778" ht="13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</row>
    <row r="779" ht="13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</row>
    <row r="780" ht="13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</row>
    <row r="781" ht="13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</row>
    <row r="782" ht="13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</row>
    <row r="783" ht="13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</row>
    <row r="784" ht="13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</row>
    <row r="785" ht="13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</row>
    <row r="786" ht="13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</row>
    <row r="787" ht="13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</row>
    <row r="788" ht="13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</row>
    <row r="789" ht="13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</row>
    <row r="790" ht="13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</row>
    <row r="791" ht="13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</row>
    <row r="792" ht="13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</row>
    <row r="793" ht="13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</row>
    <row r="794" ht="13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</row>
    <row r="795" ht="13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</row>
    <row r="796" ht="13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</row>
    <row r="797" ht="13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</row>
    <row r="798" ht="13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</row>
    <row r="799" ht="13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</row>
    <row r="800" ht="13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</row>
    <row r="801" ht="13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</row>
    <row r="802" ht="13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</row>
    <row r="803" ht="13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</row>
    <row r="804" ht="13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</row>
    <row r="805" ht="13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</row>
    <row r="806" ht="13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</row>
    <row r="807" ht="13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</row>
    <row r="808" ht="13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</row>
    <row r="809" ht="13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</row>
    <row r="810" ht="13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</row>
    <row r="811" ht="13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</row>
    <row r="812" ht="13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</row>
    <row r="813" ht="13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</row>
    <row r="814" ht="13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</row>
    <row r="815" ht="13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</row>
    <row r="816" ht="13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</row>
    <row r="817" ht="13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</row>
    <row r="818" ht="13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</row>
    <row r="819" ht="13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</row>
    <row r="820" ht="13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</row>
    <row r="821" ht="13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</row>
    <row r="822" ht="13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</row>
    <row r="823" ht="13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</row>
    <row r="824" ht="13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</row>
    <row r="825" ht="13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</row>
    <row r="826" ht="13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</row>
    <row r="827" ht="13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</row>
    <row r="828" ht="13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</row>
    <row r="829" ht="13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</row>
    <row r="830" ht="13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</row>
    <row r="831" ht="13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</row>
    <row r="832" ht="13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</row>
    <row r="833" ht="13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</row>
    <row r="834" ht="13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</row>
    <row r="835" ht="13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</row>
    <row r="836" ht="13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</row>
    <row r="837" ht="13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</row>
    <row r="838" ht="13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</row>
    <row r="839" ht="13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</row>
    <row r="840" ht="13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</row>
    <row r="841" ht="13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</row>
    <row r="842" ht="13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</row>
    <row r="843" ht="13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</row>
    <row r="844" ht="13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</row>
    <row r="845" ht="13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</row>
    <row r="846" ht="13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</row>
    <row r="847" ht="13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</row>
    <row r="848" ht="13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</row>
    <row r="849" ht="13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</row>
    <row r="850" ht="13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</row>
    <row r="851" ht="13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</row>
    <row r="852" ht="13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</row>
    <row r="853" ht="13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</row>
    <row r="854" ht="13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</row>
    <row r="855" ht="13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</row>
    <row r="856" ht="13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</row>
    <row r="857" ht="13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</row>
    <row r="858" ht="13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</row>
    <row r="859" ht="13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</row>
    <row r="860" ht="13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</row>
    <row r="861" ht="13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</row>
    <row r="862" ht="13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</row>
    <row r="863" ht="13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</row>
    <row r="864" ht="13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</row>
    <row r="865" ht="13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</row>
    <row r="866" ht="13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</row>
    <row r="867" ht="13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</row>
    <row r="868" ht="13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</row>
    <row r="869" ht="13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</row>
    <row r="870" ht="13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</row>
    <row r="871" ht="13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</row>
    <row r="872" ht="13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</row>
    <row r="873" ht="13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</row>
    <row r="874" ht="13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</row>
    <row r="875" ht="13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</row>
    <row r="876" ht="13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</row>
    <row r="877" ht="13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</row>
    <row r="878" ht="13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</row>
    <row r="879" ht="13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</row>
    <row r="880" ht="13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</row>
    <row r="881" ht="13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</row>
    <row r="882" ht="13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</row>
    <row r="883" ht="13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</row>
    <row r="884" ht="13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</row>
    <row r="885" ht="13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</row>
    <row r="886" ht="13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</row>
    <row r="887" ht="13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</row>
    <row r="888" ht="13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</row>
    <row r="889" ht="13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</row>
    <row r="890" ht="13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</row>
    <row r="891" ht="13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</row>
    <row r="892" ht="13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</row>
    <row r="893" ht="13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</row>
    <row r="894" ht="13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</row>
    <row r="895" ht="13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</row>
    <row r="896" ht="13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</row>
    <row r="897" ht="13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</row>
    <row r="898" ht="13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</row>
    <row r="899" ht="13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</row>
    <row r="900" ht="13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</row>
    <row r="901" ht="13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</row>
    <row r="902" ht="13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</row>
    <row r="903" ht="13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</row>
    <row r="904" ht="13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</row>
    <row r="905" ht="13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</row>
    <row r="906" ht="13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</row>
    <row r="907" ht="13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</row>
    <row r="908" ht="13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</row>
    <row r="909" ht="13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</row>
    <row r="910" ht="13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</row>
    <row r="911" ht="13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</row>
    <row r="912" ht="13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</row>
    <row r="913" ht="13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</row>
    <row r="914" ht="13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</row>
    <row r="915" ht="13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</row>
    <row r="916" ht="13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</row>
    <row r="917" ht="13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</row>
    <row r="918" ht="13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</row>
    <row r="919" ht="13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</row>
    <row r="920" ht="13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</row>
    <row r="921" ht="13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</row>
    <row r="922" ht="13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</row>
    <row r="923" ht="13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</row>
    <row r="924" ht="13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</row>
    <row r="925" ht="13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</row>
    <row r="926" ht="13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</row>
    <row r="927" ht="13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</row>
    <row r="928" ht="13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</row>
    <row r="929" ht="13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</row>
    <row r="930" ht="13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</row>
    <row r="931" ht="13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</row>
    <row r="932" ht="13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</row>
    <row r="933" ht="13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</row>
    <row r="934" ht="13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</row>
    <row r="935" ht="13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</row>
    <row r="936" ht="13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</row>
    <row r="937" ht="13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</row>
    <row r="938" ht="13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</row>
    <row r="939" ht="13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</row>
    <row r="940" ht="13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</row>
    <row r="941" ht="13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</row>
    <row r="942" ht="13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</row>
    <row r="943" ht="13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</row>
    <row r="944" ht="13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</row>
    <row r="945" ht="13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</row>
    <row r="946" ht="13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</row>
    <row r="947" ht="13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</row>
    <row r="948" ht="13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</row>
    <row r="949" ht="13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</row>
    <row r="950" ht="13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</row>
    <row r="951" ht="13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</row>
    <row r="952" ht="13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</row>
    <row r="953" ht="13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</row>
    <row r="954" ht="13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</row>
    <row r="955" ht="13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</row>
    <row r="956" ht="13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</row>
    <row r="957" ht="13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</row>
    <row r="958" ht="13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</row>
    <row r="959" ht="13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</row>
    <row r="960" ht="13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</row>
    <row r="961" ht="13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</row>
    <row r="962" ht="13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</row>
    <row r="963" ht="13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</row>
    <row r="964" ht="13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</row>
    <row r="965" ht="13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</row>
    <row r="966" ht="13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</row>
    <row r="967" ht="13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</row>
    <row r="968" ht="13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</row>
    <row r="969" ht="13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</row>
    <row r="970" ht="13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</row>
    <row r="971" ht="13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</row>
    <row r="972" ht="13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</row>
    <row r="973" ht="13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</row>
    <row r="974" ht="13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</row>
    <row r="975" ht="13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</row>
    <row r="976" ht="13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</row>
    <row r="977" ht="13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</row>
    <row r="978" ht="13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</row>
    <row r="979" ht="13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</row>
    <row r="980" ht="13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</row>
    <row r="981" ht="13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</row>
    <row r="982" ht="13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</row>
    <row r="983" ht="13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</row>
    <row r="984" ht="13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</row>
    <row r="985" ht="13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</row>
    <row r="986" ht="13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</row>
    <row r="987" ht="13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</row>
    <row r="988" ht="13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</row>
    <row r="989" ht="13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</row>
    <row r="990" ht="13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</row>
    <row r="991" ht="13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</row>
    <row r="992" ht="13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</row>
    <row r="993" ht="13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</row>
    <row r="994" ht="13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</row>
    <row r="995" ht="13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</row>
    <row r="996" ht="13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</row>
    <row r="997" ht="13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</row>
    <row r="998" ht="13.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</row>
    <row r="999" ht="13.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</row>
    <row r="1000" ht="13.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</row>
  </sheetData>
  <mergeCells count="54">
    <mergeCell ref="Y10:AB10"/>
    <mergeCell ref="Y11:AB11"/>
    <mergeCell ref="W4:AB4"/>
    <mergeCell ref="W5:AB5"/>
    <mergeCell ref="Y14:AB14"/>
    <mergeCell ref="Y13:AB13"/>
    <mergeCell ref="Y12:AB12"/>
    <mergeCell ref="X8:AB8"/>
    <mergeCell ref="X7:AB7"/>
    <mergeCell ref="U12:X12"/>
    <mergeCell ref="U13:X13"/>
    <mergeCell ref="R4:S4"/>
    <mergeCell ref="U4:V4"/>
    <mergeCell ref="U8:W8"/>
    <mergeCell ref="S13:T13"/>
    <mergeCell ref="S14:T14"/>
    <mergeCell ref="S12:T12"/>
    <mergeCell ref="U10:X10"/>
    <mergeCell ref="U14:X14"/>
    <mergeCell ref="F5:T5"/>
    <mergeCell ref="U5:V5"/>
    <mergeCell ref="C18:K18"/>
    <mergeCell ref="C19:K19"/>
    <mergeCell ref="A48:AB67"/>
    <mergeCell ref="K47:S47"/>
    <mergeCell ref="A24:AB45"/>
    <mergeCell ref="K23:S23"/>
    <mergeCell ref="A7:E7"/>
    <mergeCell ref="A8:E8"/>
    <mergeCell ref="C12:K12"/>
    <mergeCell ref="C11:K11"/>
    <mergeCell ref="C10:K10"/>
    <mergeCell ref="C13:K13"/>
    <mergeCell ref="A17:B21"/>
    <mergeCell ref="C17:K17"/>
    <mergeCell ref="A10:B14"/>
    <mergeCell ref="C20:K20"/>
    <mergeCell ref="F7:T7"/>
    <mergeCell ref="F8:T8"/>
    <mergeCell ref="A4:E4"/>
    <mergeCell ref="A6:E6"/>
    <mergeCell ref="A5:E5"/>
    <mergeCell ref="F4:Q4"/>
    <mergeCell ref="F6:AB6"/>
    <mergeCell ref="A1:AB3"/>
    <mergeCell ref="U7:W7"/>
    <mergeCell ref="U11:X11"/>
    <mergeCell ref="S11:T11"/>
    <mergeCell ref="Q11:R11"/>
    <mergeCell ref="Q12:R12"/>
    <mergeCell ref="Q10:T10"/>
    <mergeCell ref="Q14:R14"/>
    <mergeCell ref="Q13:R13"/>
    <mergeCell ref="O10:P14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5" width="7.71"/>
    <col customWidth="1" min="6" max="6" width="29.71"/>
    <col customWidth="1" min="7" max="7" width="5.43"/>
    <col customWidth="1" min="8" max="8" width="7.0"/>
    <col customWidth="1" min="9" max="9" width="3.71"/>
    <col customWidth="1" min="10" max="10" width="5.43"/>
    <col customWidth="1" hidden="1" min="11" max="11" width="4.0"/>
    <col customWidth="1" hidden="1" min="12" max="12" width="1.86"/>
    <col customWidth="1" min="13" max="13" width="9.71"/>
    <col customWidth="1" min="14" max="14" width="5.71"/>
    <col customWidth="1" min="15" max="15" width="9.43"/>
    <col customWidth="1" min="16" max="16" width="15.14"/>
    <col customWidth="1" hidden="1" min="17" max="18" width="12.86"/>
    <col customWidth="1" hidden="1" min="19" max="19" width="16.71"/>
    <col customWidth="1" min="20" max="20" width="14.57"/>
    <col customWidth="1" min="21" max="21" width="37.86"/>
    <col customWidth="1" hidden="1" min="22" max="22" width="16.71"/>
    <col customWidth="1" min="23" max="23" width="12.71"/>
    <col customWidth="1" min="24" max="31" width="9.14"/>
  </cols>
  <sheetData>
    <row r="1" ht="15.0" customHeight="1">
      <c r="A1" s="5" t="s">
        <v>1</v>
      </c>
      <c r="V1" s="8"/>
      <c r="W1" s="10"/>
      <c r="X1" s="10"/>
      <c r="Y1" s="10"/>
      <c r="Z1" s="10"/>
      <c r="AA1" s="10"/>
      <c r="AB1" s="10"/>
      <c r="AC1" s="10"/>
      <c r="AD1" s="10"/>
      <c r="AE1" s="10"/>
    </row>
    <row r="2" ht="15.0" customHeight="1">
      <c r="A2" s="11"/>
      <c r="V2" s="8"/>
      <c r="W2" s="10"/>
      <c r="X2" s="10"/>
      <c r="Y2" s="10"/>
      <c r="Z2" s="10"/>
      <c r="AA2" s="10"/>
      <c r="AB2" s="10"/>
      <c r="AC2" s="10"/>
      <c r="AD2" s="10"/>
      <c r="AE2" s="10"/>
    </row>
    <row r="3" ht="15.0" customHeight="1">
      <c r="A3" s="13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8"/>
      <c r="W3" s="10"/>
      <c r="X3" s="10"/>
      <c r="Y3" s="10"/>
      <c r="Z3" s="10"/>
      <c r="AA3" s="10"/>
      <c r="AB3" s="10"/>
      <c r="AC3" s="10"/>
      <c r="AD3" s="10"/>
      <c r="AE3" s="10"/>
    </row>
    <row r="4" ht="15.0" customHeight="1">
      <c r="A4" s="20" t="str">
        <f>Contagem!A5&amp;" : "&amp;Contagem!F5</f>
        <v>Aplicação : Solicitação</v>
      </c>
      <c r="B4" s="22"/>
      <c r="C4" s="22"/>
      <c r="D4" s="22"/>
      <c r="E4" s="22"/>
      <c r="F4" s="26"/>
      <c r="G4" s="30" t="str">
        <f>Contagem!A6&amp;" : "&amp;Contagem!F6</f>
        <v>Projeto : Sistema de gerenciamento de Troca de Equipamento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5"/>
      <c r="W4" s="10"/>
      <c r="X4" s="10"/>
      <c r="Y4" s="10"/>
      <c r="Z4" s="10"/>
      <c r="AA4" s="10"/>
      <c r="AB4" s="10"/>
      <c r="AC4" s="10"/>
      <c r="AD4" s="10"/>
      <c r="AE4" s="10"/>
    </row>
    <row r="5" ht="15.0" customHeight="1">
      <c r="A5" s="33" t="str">
        <f>Contagem!A7&amp;" : "&amp;Contagem!F7</f>
        <v>Responsável : Francielly P. Klein Chicoski</v>
      </c>
      <c r="B5" s="22"/>
      <c r="C5" s="22"/>
      <c r="D5" s="22"/>
      <c r="E5" s="22"/>
      <c r="F5" s="26"/>
      <c r="G5" s="30" t="str">
        <f>Contagem!A8&amp;" : "&amp;Contagem!F8</f>
        <v>Revisor : 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5"/>
      <c r="W5" s="36"/>
      <c r="X5" s="36"/>
      <c r="Y5" s="36"/>
      <c r="Z5" s="36"/>
      <c r="AA5" s="36"/>
      <c r="AB5" s="36"/>
      <c r="AC5" s="36"/>
      <c r="AD5" s="36"/>
      <c r="AE5" s="36"/>
    </row>
    <row r="6" ht="15.0" customHeight="1">
      <c r="A6" s="33" t="str">
        <f>Contagem!A4&amp;" : "&amp;Contagem!F4</f>
        <v>Empresa : Eits</v>
      </c>
      <c r="B6" s="22"/>
      <c r="C6" s="22"/>
      <c r="D6" s="22"/>
      <c r="E6" s="25"/>
      <c r="F6" s="30" t="str">
        <f>Contagem!R4&amp;" = "&amp;VALUE(Contagem!T4)</f>
        <v>R$/PF = 0</v>
      </c>
      <c r="G6" s="25"/>
      <c r="H6" s="41" t="str">
        <f>" Custo= "&amp;DOLLAR(Contagem!W4)</f>
        <v> Custo= $0.00</v>
      </c>
      <c r="I6" s="42"/>
      <c r="J6" s="42"/>
      <c r="K6" s="42"/>
      <c r="L6" s="42"/>
      <c r="M6" s="43"/>
      <c r="N6" s="41" t="str">
        <f>"PF  = "&amp;VALUE(Contagem!W5)</f>
        <v>PF  = 5500</v>
      </c>
      <c r="O6" s="49"/>
      <c r="P6" s="51"/>
      <c r="Q6" s="36"/>
      <c r="R6" s="52"/>
      <c r="S6" s="52"/>
      <c r="T6" s="55" t="str">
        <f>" Total PF LOCAL= "</f>
        <v> Total PF LOCAL= </v>
      </c>
      <c r="U6" s="62">
        <f>IF(Contagem!L17="x",'Sumário'!G51,IF(Contagem!L18="x",'Sumário'!G50,IF(Contagem!L19="x",'Sumário'!G49,0)))</f>
        <v>55</v>
      </c>
      <c r="V6" s="65"/>
      <c r="W6" s="36"/>
      <c r="X6" s="36"/>
      <c r="Y6" s="36"/>
      <c r="Z6" s="36"/>
      <c r="AA6" s="36"/>
      <c r="AB6" s="36"/>
      <c r="AC6" s="36"/>
      <c r="AD6" s="36"/>
      <c r="AE6" s="36"/>
    </row>
    <row r="7" ht="15.0" customHeight="1">
      <c r="A7" s="70" t="s">
        <v>28</v>
      </c>
      <c r="B7" s="22"/>
      <c r="C7" s="22"/>
      <c r="D7" s="22"/>
      <c r="E7" s="22"/>
      <c r="F7" s="25"/>
      <c r="G7" s="74" t="s">
        <v>30</v>
      </c>
      <c r="H7" s="76" t="s">
        <v>32</v>
      </c>
      <c r="I7" s="77" t="s">
        <v>35</v>
      </c>
      <c r="J7" s="77" t="s">
        <v>36</v>
      </c>
      <c r="K7" s="77" t="s">
        <v>37</v>
      </c>
      <c r="L7" s="77" t="s">
        <v>38</v>
      </c>
      <c r="M7" s="77" t="s">
        <v>39</v>
      </c>
      <c r="N7" s="77" t="s">
        <v>9</v>
      </c>
      <c r="O7" s="79" t="s">
        <v>25</v>
      </c>
      <c r="P7" s="81" t="s">
        <v>41</v>
      </c>
      <c r="Q7" s="82"/>
      <c r="R7" s="82"/>
      <c r="S7" s="82"/>
      <c r="T7" s="85" t="s">
        <v>45</v>
      </c>
      <c r="U7" s="86"/>
      <c r="V7" s="81"/>
      <c r="W7" s="36"/>
      <c r="X7" s="36"/>
      <c r="Y7" s="36"/>
      <c r="Z7" s="36"/>
      <c r="AA7" s="36"/>
      <c r="AB7" s="36"/>
      <c r="AC7" s="36"/>
      <c r="AD7" s="36"/>
      <c r="AE7" s="36"/>
    </row>
    <row r="8" ht="18.0" customHeight="1">
      <c r="A8" s="87"/>
      <c r="B8" s="88"/>
      <c r="C8" s="88"/>
      <c r="D8" s="88"/>
      <c r="E8" s="88"/>
      <c r="F8" s="89"/>
      <c r="G8" s="90"/>
      <c r="H8" s="90"/>
      <c r="I8" s="90"/>
      <c r="J8" s="90"/>
      <c r="K8" s="90" t="str">
        <f t="shared" ref="K8:K117" si="1">CONCATENATE(G8,L8)</f>
        <v/>
      </c>
      <c r="L8" s="96" t="str">
        <f t="shared" ref="L8:L117" si="2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/>
      </c>
      <c r="M8" s="99" t="str">
        <f t="shared" ref="M8:M117" si="3">IF(L8="L","Baixa",IF(L8="A","Média",IF(L8="","","Alta")))</f>
        <v/>
      </c>
      <c r="N8" s="103" t="str">
        <f t="shared" ref="N8:N117" si="4">IF(ISBLANK(G8),"",IF(G8="ALI",IF(L8="L",7,IF(L8="A",10,15)),IF(G8="AIE",IF(L8="L",5,IF(L8="A",7,10)),IF(G8="SE",IF(L8="L",4,IF(L8="A",5,7)),IF(OR(G8="EE",G8="CE"),IF(L8="L",3,IF(L8="A",4,6)))))))</f>
        <v/>
      </c>
      <c r="O8" s="105" t="str">
        <f>IF(H8="I",N8*Contagem!$U$11,IF(H8="E",N8*Contagem!$U$13,IF(H8="A",N8*Contagem!$U$12,IF(H8="T",N8*Contagem!$U$14,""))))</f>
        <v/>
      </c>
      <c r="P8" s="90"/>
      <c r="Q8" s="107">
        <f>IF(H8="I",'Sumário'!$F$55,IF(H8="A",'Sumário'!$F$56,'Sumário'!$F$57))</f>
        <v>0.4</v>
      </c>
      <c r="R8" s="108" t="b">
        <f t="shared" ref="R8:R117" si="5">IF(G8="ALI",35*Q8,IF(G8="AIE",15*Q8))</f>
        <v>0</v>
      </c>
      <c r="S8" s="88" t="b">
        <f t="shared" ref="S8:S117" si="6">IF(OR(G8="EE",G8="CE"),IF(H8="I",4,(4*Q8)),IF(G8="SE",IF(H8="I",5,5*Q8),IF(G8="ALI",IF(H8="I",7,7*Q8),IF(G8="AIE",IF(H8="I",5,5*Q8)))))</f>
        <v>0</v>
      </c>
      <c r="T8" s="88"/>
      <c r="U8" s="88"/>
      <c r="V8" s="88"/>
      <c r="W8" s="109"/>
      <c r="X8" s="109"/>
      <c r="Y8" s="109"/>
      <c r="Z8" s="109"/>
      <c r="AA8" s="109"/>
      <c r="AB8" s="109"/>
      <c r="AC8" s="109"/>
      <c r="AD8" s="109"/>
      <c r="AE8" s="109"/>
    </row>
    <row r="9" ht="18.0" customHeight="1">
      <c r="A9" s="110" t="s">
        <v>61</v>
      </c>
      <c r="B9" s="88"/>
      <c r="C9" s="88"/>
      <c r="D9" s="88"/>
      <c r="E9" s="88"/>
      <c r="F9" s="89"/>
      <c r="G9" s="112"/>
      <c r="H9" s="90"/>
      <c r="I9" s="90"/>
      <c r="J9" s="90"/>
      <c r="K9" s="90" t="str">
        <f t="shared" si="1"/>
        <v/>
      </c>
      <c r="L9" s="96" t="str">
        <f t="shared" si="2"/>
        <v/>
      </c>
      <c r="M9" s="99" t="str">
        <f t="shared" si="3"/>
        <v/>
      </c>
      <c r="N9" s="103" t="str">
        <f t="shared" si="4"/>
        <v/>
      </c>
      <c r="O9" s="105" t="str">
        <f>IF(H9="I",N9*Contagem!$U$11,IF(H9="E",N9*Contagem!$U$13,IF(H9="A",N9*Contagem!$U$12,IF(H9="T",N9*Contagem!$U$14,""))))</f>
        <v/>
      </c>
      <c r="P9" s="90"/>
      <c r="Q9" s="107">
        <f>IF(H9="I",'Sumário'!$F$55,IF(H9="A",'Sumário'!$F$56,'Sumário'!$F$57))</f>
        <v>0.4</v>
      </c>
      <c r="R9" s="108" t="b">
        <f t="shared" si="5"/>
        <v>0</v>
      </c>
      <c r="S9" s="88" t="b">
        <f t="shared" si="6"/>
        <v>0</v>
      </c>
      <c r="T9" s="88"/>
      <c r="U9" s="88"/>
      <c r="V9" s="88"/>
      <c r="W9" s="109"/>
      <c r="X9" s="109"/>
      <c r="Y9" s="109"/>
      <c r="Z9" s="109"/>
      <c r="AA9" s="109"/>
      <c r="AB9" s="109"/>
      <c r="AC9" s="109"/>
      <c r="AD9" s="109"/>
      <c r="AE9" s="109"/>
    </row>
    <row r="10" ht="18.0" customHeight="1">
      <c r="A10" s="110" t="s">
        <v>65</v>
      </c>
      <c r="B10" s="88"/>
      <c r="C10" s="88"/>
      <c r="D10" s="88"/>
      <c r="E10" s="88"/>
      <c r="F10" s="89"/>
      <c r="G10" s="112" t="s">
        <v>34</v>
      </c>
      <c r="H10" s="112" t="s">
        <v>66</v>
      </c>
      <c r="I10" s="112">
        <v>8.0</v>
      </c>
      <c r="J10" s="112">
        <v>4.0</v>
      </c>
      <c r="K10" s="90" t="str">
        <f t="shared" si="1"/>
        <v>EEH</v>
      </c>
      <c r="L10" s="96" t="str">
        <f t="shared" si="2"/>
        <v>H</v>
      </c>
      <c r="M10" s="99" t="str">
        <f t="shared" si="3"/>
        <v>Alta</v>
      </c>
      <c r="N10" s="103">
        <f t="shared" si="4"/>
        <v>6</v>
      </c>
      <c r="O10" s="105">
        <f>IF(H10="I",N10*Contagem!$U$11,IF(H10="E",N10*Contagem!$U$13,IF(H10="A",N10*Contagem!$U$12,IF(H10="T",N10*Contagem!$U$14,""))))</f>
        <v>6</v>
      </c>
      <c r="P10" s="90"/>
      <c r="Q10" s="107">
        <f>IF(H10="I",'Sumário'!$F$55,IF(H10="A",'Sumário'!$F$56,'Sumário'!$F$57))</f>
        <v>1</v>
      </c>
      <c r="R10" s="108" t="b">
        <f t="shared" si="5"/>
        <v>0</v>
      </c>
      <c r="S10" s="88">
        <f t="shared" si="6"/>
        <v>4</v>
      </c>
      <c r="T10" s="114" t="s">
        <v>68</v>
      </c>
      <c r="U10" s="88"/>
      <c r="V10" s="88"/>
      <c r="W10" s="109"/>
      <c r="X10" s="109"/>
      <c r="Y10" s="109"/>
      <c r="Z10" s="109"/>
      <c r="AA10" s="109"/>
      <c r="AB10" s="109"/>
      <c r="AC10" s="109"/>
      <c r="AD10" s="109"/>
      <c r="AE10" s="109"/>
    </row>
    <row r="11" ht="18.0" customHeight="1">
      <c r="A11" s="110" t="s">
        <v>69</v>
      </c>
      <c r="B11" s="88"/>
      <c r="C11" s="88"/>
      <c r="D11" s="88"/>
      <c r="E11" s="88"/>
      <c r="F11" s="89"/>
      <c r="G11" s="112" t="s">
        <v>34</v>
      </c>
      <c r="H11" s="112" t="s">
        <v>66</v>
      </c>
      <c r="I11" s="112">
        <v>7.0</v>
      </c>
      <c r="J11" s="112">
        <v>4.0</v>
      </c>
      <c r="K11" s="90" t="str">
        <f t="shared" si="1"/>
        <v>EEH</v>
      </c>
      <c r="L11" s="96" t="str">
        <f t="shared" si="2"/>
        <v>H</v>
      </c>
      <c r="M11" s="99" t="str">
        <f t="shared" si="3"/>
        <v>Alta</v>
      </c>
      <c r="N11" s="103">
        <f t="shared" si="4"/>
        <v>6</v>
      </c>
      <c r="O11" s="105">
        <f>IF(H11="I",N11*Contagem!$U$11,IF(H11="E",N11*Contagem!$U$13,IF(H11="A",N11*Contagem!$U$12,IF(H11="T",N11*Contagem!$U$14,""))))</f>
        <v>6</v>
      </c>
      <c r="P11" s="90"/>
      <c r="Q11" s="107">
        <f>IF(H11="I",'Sumário'!$F$55,IF(H11="A",'Sumário'!$F$56,'Sumário'!$F$57))</f>
        <v>1</v>
      </c>
      <c r="R11" s="108" t="b">
        <f t="shared" si="5"/>
        <v>0</v>
      </c>
      <c r="S11" s="88">
        <f t="shared" si="6"/>
        <v>4</v>
      </c>
      <c r="T11" s="88"/>
      <c r="U11" s="88"/>
      <c r="V11" s="88"/>
      <c r="W11" s="109"/>
      <c r="X11" s="109"/>
      <c r="Y11" s="109"/>
      <c r="Z11" s="109"/>
      <c r="AA11" s="109"/>
      <c r="AB11" s="109"/>
      <c r="AC11" s="109"/>
      <c r="AD11" s="109"/>
      <c r="AE11" s="109"/>
    </row>
    <row r="12" ht="18.0" customHeight="1">
      <c r="A12" s="110" t="s">
        <v>70</v>
      </c>
      <c r="B12" s="88"/>
      <c r="C12" s="88"/>
      <c r="D12" s="88"/>
      <c r="E12" s="88"/>
      <c r="F12" s="89"/>
      <c r="G12" s="112" t="s">
        <v>34</v>
      </c>
      <c r="H12" s="112" t="s">
        <v>66</v>
      </c>
      <c r="I12" s="112">
        <v>3.0</v>
      </c>
      <c r="J12" s="112">
        <v>1.0</v>
      </c>
      <c r="K12" s="90" t="str">
        <f t="shared" si="1"/>
        <v>EEL</v>
      </c>
      <c r="L12" s="96" t="str">
        <f t="shared" si="2"/>
        <v>L</v>
      </c>
      <c r="M12" s="99" t="str">
        <f t="shared" si="3"/>
        <v>Baixa</v>
      </c>
      <c r="N12" s="103">
        <f t="shared" si="4"/>
        <v>3</v>
      </c>
      <c r="O12" s="105">
        <f>IF(H12="I",N12*Contagem!$U$11,IF(H12="E",N12*Contagem!$U$13,IF(H12="A",N12*Contagem!$U$12,IF(H12="T",N12*Contagem!$U$14,""))))</f>
        <v>3</v>
      </c>
      <c r="P12" s="90"/>
      <c r="Q12" s="107">
        <f>IF(H12="I",'Sumário'!$F$55,IF(H12="A",'Sumário'!$F$56,'Sumário'!$F$57))</f>
        <v>1</v>
      </c>
      <c r="R12" s="108" t="b">
        <f t="shared" si="5"/>
        <v>0</v>
      </c>
      <c r="S12" s="88">
        <f t="shared" si="6"/>
        <v>4</v>
      </c>
      <c r="T12" s="88"/>
      <c r="U12" s="88"/>
      <c r="V12" s="88"/>
      <c r="W12" s="109"/>
      <c r="X12" s="109"/>
      <c r="Y12" s="109"/>
      <c r="Z12" s="109"/>
      <c r="AA12" s="109"/>
      <c r="AB12" s="109"/>
      <c r="AC12" s="109"/>
      <c r="AD12" s="109"/>
      <c r="AE12" s="109"/>
    </row>
    <row r="13" ht="18.0" customHeight="1">
      <c r="A13" s="110" t="s">
        <v>72</v>
      </c>
      <c r="B13" s="88"/>
      <c r="C13" s="88"/>
      <c r="D13" s="88"/>
      <c r="E13" s="88"/>
      <c r="F13" s="89"/>
      <c r="G13" s="112" t="s">
        <v>59</v>
      </c>
      <c r="H13" s="112" t="s">
        <v>66</v>
      </c>
      <c r="I13" s="112">
        <v>5.0</v>
      </c>
      <c r="J13" s="112">
        <v>4.0</v>
      </c>
      <c r="K13" s="90" t="str">
        <f t="shared" si="1"/>
        <v>CEA</v>
      </c>
      <c r="L13" s="96" t="str">
        <f t="shared" si="2"/>
        <v>A</v>
      </c>
      <c r="M13" s="99" t="str">
        <f t="shared" si="3"/>
        <v>Média</v>
      </c>
      <c r="N13" s="103">
        <f t="shared" si="4"/>
        <v>4</v>
      </c>
      <c r="O13" s="105">
        <f>IF(H13="I",N13*Contagem!$U$11,IF(H13="E",N13*Contagem!$U$13,IF(H13="A",N13*Contagem!$U$12,IF(H13="T",N13*Contagem!$U$14,""))))</f>
        <v>4</v>
      </c>
      <c r="P13" s="90"/>
      <c r="Q13" s="107">
        <f>IF(H13="I",'Sumário'!$F$55,IF(H13="A",'Sumário'!$F$56,'Sumário'!$F$57))</f>
        <v>1</v>
      </c>
      <c r="R13" s="108" t="b">
        <f t="shared" si="5"/>
        <v>0</v>
      </c>
      <c r="S13" s="88">
        <f t="shared" si="6"/>
        <v>4</v>
      </c>
      <c r="T13" s="88"/>
      <c r="U13" s="88"/>
      <c r="V13" s="88"/>
      <c r="W13" s="109"/>
      <c r="X13" s="109"/>
      <c r="Y13" s="109"/>
      <c r="Z13" s="109"/>
      <c r="AA13" s="109"/>
      <c r="AB13" s="109"/>
      <c r="AC13" s="109"/>
      <c r="AD13" s="109"/>
      <c r="AE13" s="109"/>
    </row>
    <row r="14" ht="18.0" customHeight="1">
      <c r="A14" s="110" t="s">
        <v>76</v>
      </c>
      <c r="B14" s="88"/>
      <c r="C14" s="88"/>
      <c r="D14" s="88"/>
      <c r="E14" s="88"/>
      <c r="F14" s="89"/>
      <c r="G14" s="112" t="s">
        <v>59</v>
      </c>
      <c r="H14" s="112" t="s">
        <v>66</v>
      </c>
      <c r="I14" s="112">
        <v>10.0</v>
      </c>
      <c r="J14" s="112">
        <v>2.0</v>
      </c>
      <c r="K14" s="90" t="str">
        <f t="shared" si="1"/>
        <v>CEA</v>
      </c>
      <c r="L14" s="96" t="str">
        <f t="shared" si="2"/>
        <v>A</v>
      </c>
      <c r="M14" s="99" t="str">
        <f t="shared" si="3"/>
        <v>Média</v>
      </c>
      <c r="N14" s="103">
        <f t="shared" si="4"/>
        <v>4</v>
      </c>
      <c r="O14" s="105">
        <f>IF(H14="I",N14*Contagem!$U$11,IF(H14="E",N14*Contagem!$U$13,IF(H14="A",N14*Contagem!$U$12,IF(H14="T",N14*Contagem!$U$14,""))))</f>
        <v>4</v>
      </c>
      <c r="P14" s="90"/>
      <c r="Q14" s="107">
        <f>IF(H14="I",'Sumário'!$F$55,IF(H14="A",'Sumário'!$F$56,'Sumário'!$F$57))</f>
        <v>1</v>
      </c>
      <c r="R14" s="108" t="b">
        <f t="shared" si="5"/>
        <v>0</v>
      </c>
      <c r="S14" s="88">
        <f t="shared" si="6"/>
        <v>4</v>
      </c>
      <c r="T14" s="88"/>
      <c r="U14" s="88"/>
      <c r="V14" s="88"/>
      <c r="W14" s="109"/>
      <c r="X14" s="109"/>
      <c r="Y14" s="109"/>
      <c r="Z14" s="109"/>
      <c r="AA14" s="109"/>
      <c r="AB14" s="109"/>
      <c r="AC14" s="109"/>
      <c r="AD14" s="109"/>
      <c r="AE14" s="109"/>
    </row>
    <row r="15" ht="18.0" customHeight="1">
      <c r="A15" s="110" t="s">
        <v>79</v>
      </c>
      <c r="B15" s="88"/>
      <c r="C15" s="88"/>
      <c r="D15" s="88"/>
      <c r="E15" s="88"/>
      <c r="F15" s="89"/>
      <c r="G15" s="112" t="s">
        <v>34</v>
      </c>
      <c r="H15" s="112" t="s">
        <v>66</v>
      </c>
      <c r="I15" s="112">
        <v>4.0</v>
      </c>
      <c r="J15" s="112">
        <v>1.0</v>
      </c>
      <c r="K15" s="90" t="str">
        <f t="shared" si="1"/>
        <v>EEL</v>
      </c>
      <c r="L15" s="96" t="str">
        <f t="shared" si="2"/>
        <v>L</v>
      </c>
      <c r="M15" s="99" t="str">
        <f t="shared" si="3"/>
        <v>Baixa</v>
      </c>
      <c r="N15" s="103">
        <f t="shared" si="4"/>
        <v>3</v>
      </c>
      <c r="O15" s="105">
        <f>IF(H15="I",N15*Contagem!$U$11,IF(H15="E",N15*Contagem!$U$13,IF(H15="A",N15*Contagem!$U$12,IF(H15="T",N15*Contagem!$U$14,""))))</f>
        <v>3</v>
      </c>
      <c r="P15" s="90"/>
      <c r="Q15" s="107">
        <f>IF(H15="I",'Sumário'!$F$55,IF(H15="A",'Sumário'!$F$56,'Sumário'!$F$57))</f>
        <v>1</v>
      </c>
      <c r="R15" s="108" t="b">
        <f t="shared" si="5"/>
        <v>0</v>
      </c>
      <c r="S15" s="88">
        <f t="shared" si="6"/>
        <v>4</v>
      </c>
      <c r="T15" s="88"/>
      <c r="U15" s="88"/>
      <c r="V15" s="88"/>
      <c r="W15" s="109"/>
      <c r="X15" s="109"/>
      <c r="Y15" s="109"/>
      <c r="Z15" s="109"/>
      <c r="AA15" s="109"/>
      <c r="AB15" s="109"/>
      <c r="AC15" s="109"/>
      <c r="AD15" s="109"/>
      <c r="AE15" s="109"/>
    </row>
    <row r="16" ht="18.0" customHeight="1">
      <c r="A16" s="110" t="s">
        <v>81</v>
      </c>
      <c r="B16" s="88"/>
      <c r="C16" s="88"/>
      <c r="D16" s="88"/>
      <c r="E16" s="88"/>
      <c r="F16" s="89"/>
      <c r="G16" s="112" t="s">
        <v>34</v>
      </c>
      <c r="H16" s="112" t="s">
        <v>66</v>
      </c>
      <c r="I16" s="112">
        <v>3.0</v>
      </c>
      <c r="J16" s="112">
        <v>1.0</v>
      </c>
      <c r="K16" s="90" t="str">
        <f t="shared" si="1"/>
        <v>EEL</v>
      </c>
      <c r="L16" s="96" t="str">
        <f t="shared" si="2"/>
        <v>L</v>
      </c>
      <c r="M16" s="99" t="str">
        <f t="shared" si="3"/>
        <v>Baixa</v>
      </c>
      <c r="N16" s="103">
        <f t="shared" si="4"/>
        <v>3</v>
      </c>
      <c r="O16" s="105">
        <f>IF(H16="I",N16*Contagem!$U$11,IF(H16="E",N16*Contagem!$U$13,IF(H16="A",N16*Contagem!$U$12,IF(H16="T",N16*Contagem!$U$14,""))))</f>
        <v>3</v>
      </c>
      <c r="P16" s="90"/>
      <c r="Q16" s="107">
        <f>IF(H16="I",'Sumário'!$F$55,IF(H16="A",'Sumário'!$F$56,'Sumário'!$F$57))</f>
        <v>1</v>
      </c>
      <c r="R16" s="108" t="b">
        <f t="shared" si="5"/>
        <v>0</v>
      </c>
      <c r="S16" s="88">
        <f t="shared" si="6"/>
        <v>4</v>
      </c>
      <c r="T16" s="88"/>
      <c r="U16" s="88"/>
      <c r="V16" s="88"/>
      <c r="W16" s="109"/>
      <c r="X16" s="109"/>
      <c r="Y16" s="109"/>
      <c r="Z16" s="109"/>
      <c r="AA16" s="109"/>
      <c r="AB16" s="109"/>
      <c r="AC16" s="109"/>
      <c r="AD16" s="109"/>
      <c r="AE16" s="109"/>
    </row>
    <row r="17" ht="18.0" customHeight="1">
      <c r="A17" s="110" t="s">
        <v>85</v>
      </c>
      <c r="B17" s="88"/>
      <c r="C17" s="88"/>
      <c r="D17" s="88"/>
      <c r="E17" s="88"/>
      <c r="F17" s="89"/>
      <c r="G17" s="112" t="s">
        <v>34</v>
      </c>
      <c r="H17" s="112" t="s">
        <v>66</v>
      </c>
      <c r="I17" s="112">
        <v>3.0</v>
      </c>
      <c r="J17" s="112">
        <v>1.0</v>
      </c>
      <c r="K17" s="90" t="str">
        <f t="shared" si="1"/>
        <v>EEL</v>
      </c>
      <c r="L17" s="96" t="str">
        <f t="shared" si="2"/>
        <v>L</v>
      </c>
      <c r="M17" s="99" t="str">
        <f t="shared" si="3"/>
        <v>Baixa</v>
      </c>
      <c r="N17" s="103">
        <f t="shared" si="4"/>
        <v>3</v>
      </c>
      <c r="O17" s="105">
        <f>IF(H17="I",N17*Contagem!$U$11,IF(H17="E",N17*Contagem!$U$13,IF(H17="A",N17*Contagem!$U$12,IF(H17="T",N17*Contagem!$U$14,""))))</f>
        <v>3</v>
      </c>
      <c r="P17" s="90"/>
      <c r="Q17" s="107">
        <f>IF(H17="I",'Sumário'!$F$55,IF(H17="A",'Sumário'!$F$56,'Sumário'!$F$57))</f>
        <v>1</v>
      </c>
      <c r="R17" s="108" t="b">
        <f t="shared" si="5"/>
        <v>0</v>
      </c>
      <c r="S17" s="88">
        <f t="shared" si="6"/>
        <v>4</v>
      </c>
      <c r="T17" s="88"/>
      <c r="U17" s="88"/>
      <c r="V17" s="88"/>
      <c r="W17" s="109"/>
      <c r="X17" s="109"/>
      <c r="Y17" s="109"/>
      <c r="Z17" s="109"/>
      <c r="AA17" s="109"/>
      <c r="AB17" s="109"/>
      <c r="AC17" s="109"/>
      <c r="AD17" s="109"/>
      <c r="AE17" s="109"/>
    </row>
    <row r="18" ht="18.0" customHeight="1">
      <c r="A18" s="126" t="s">
        <v>88</v>
      </c>
      <c r="B18" s="88"/>
      <c r="C18" s="88"/>
      <c r="D18" s="88"/>
      <c r="E18" s="88"/>
      <c r="F18" s="89"/>
      <c r="G18" s="112" t="s">
        <v>34</v>
      </c>
      <c r="H18" s="112" t="s">
        <v>66</v>
      </c>
      <c r="I18" s="112">
        <v>4.0</v>
      </c>
      <c r="J18" s="112">
        <v>1.0</v>
      </c>
      <c r="K18" s="90" t="str">
        <f t="shared" si="1"/>
        <v>EEL</v>
      </c>
      <c r="L18" s="96" t="str">
        <f t="shared" si="2"/>
        <v>L</v>
      </c>
      <c r="M18" s="99" t="str">
        <f t="shared" si="3"/>
        <v>Baixa</v>
      </c>
      <c r="N18" s="103">
        <f t="shared" si="4"/>
        <v>3</v>
      </c>
      <c r="O18" s="105">
        <f>IF(H18="I",N18*Contagem!$U$11,IF(H18="E",N18*Contagem!$U$13,IF(H18="A",N18*Contagem!$U$12,IF(H18="T",N18*Contagem!$U$14,""))))</f>
        <v>3</v>
      </c>
      <c r="P18" s="90"/>
      <c r="Q18" s="107">
        <f>IF(H18="I",'Sumário'!$F$55,IF(H18="A",'Sumário'!$F$56,'Sumário'!$F$57))</f>
        <v>1</v>
      </c>
      <c r="R18" s="108" t="b">
        <f t="shared" si="5"/>
        <v>0</v>
      </c>
      <c r="S18" s="88">
        <f t="shared" si="6"/>
        <v>4</v>
      </c>
      <c r="T18" s="88"/>
      <c r="U18" s="88"/>
      <c r="V18" s="88"/>
      <c r="W18" s="109"/>
      <c r="X18" s="109"/>
      <c r="Y18" s="109"/>
      <c r="Z18" s="109"/>
      <c r="AA18" s="109"/>
      <c r="AB18" s="109"/>
      <c r="AC18" s="109"/>
      <c r="AD18" s="109"/>
      <c r="AE18" s="109"/>
    </row>
    <row r="19" ht="18.0" customHeight="1">
      <c r="A19" s="87"/>
      <c r="B19" s="88"/>
      <c r="C19" s="88"/>
      <c r="D19" s="88"/>
      <c r="E19" s="88"/>
      <c r="F19" s="89"/>
      <c r="G19" s="90"/>
      <c r="H19" s="90"/>
      <c r="I19" s="90"/>
      <c r="J19" s="90"/>
      <c r="K19" s="90" t="str">
        <f t="shared" si="1"/>
        <v/>
      </c>
      <c r="L19" s="96" t="str">
        <f t="shared" si="2"/>
        <v/>
      </c>
      <c r="M19" s="99" t="str">
        <f t="shared" si="3"/>
        <v/>
      </c>
      <c r="N19" s="103" t="str">
        <f t="shared" si="4"/>
        <v/>
      </c>
      <c r="O19" s="105" t="str">
        <f>IF(H19="I",N19*Contagem!$U$11,IF(H19="E",N19*Contagem!$U$13,IF(H19="A",N19*Contagem!$U$12,IF(H19="T",N19*Contagem!$U$14,""))))</f>
        <v/>
      </c>
      <c r="P19" s="90"/>
      <c r="Q19" s="107">
        <f>IF(H19="I",'Sumário'!$F$55,IF(H19="A",'Sumário'!$F$56,'Sumário'!$F$57))</f>
        <v>0.4</v>
      </c>
      <c r="R19" s="108" t="b">
        <f t="shared" si="5"/>
        <v>0</v>
      </c>
      <c r="S19" s="88" t="b">
        <f t="shared" si="6"/>
        <v>0</v>
      </c>
      <c r="T19" s="88"/>
      <c r="U19" s="88"/>
      <c r="V19" s="88"/>
      <c r="W19" s="109"/>
      <c r="X19" s="109"/>
      <c r="Y19" s="109"/>
      <c r="Z19" s="109"/>
      <c r="AA19" s="109"/>
      <c r="AB19" s="109"/>
      <c r="AC19" s="109"/>
      <c r="AD19" s="109"/>
      <c r="AE19" s="109"/>
    </row>
    <row r="20" ht="18.0" customHeight="1">
      <c r="A20" s="110" t="s">
        <v>91</v>
      </c>
      <c r="B20" s="88"/>
      <c r="C20" s="88"/>
      <c r="D20" s="88"/>
      <c r="E20" s="88"/>
      <c r="F20" s="89"/>
      <c r="G20" s="112" t="s">
        <v>56</v>
      </c>
      <c r="H20" s="112" t="s">
        <v>66</v>
      </c>
      <c r="I20" s="112">
        <v>3.0</v>
      </c>
      <c r="J20" s="112">
        <v>1.0</v>
      </c>
      <c r="K20" s="90" t="str">
        <f t="shared" si="1"/>
        <v>SEL</v>
      </c>
      <c r="L20" s="96" t="str">
        <f t="shared" si="2"/>
        <v>L</v>
      </c>
      <c r="M20" s="99" t="str">
        <f t="shared" si="3"/>
        <v>Baixa</v>
      </c>
      <c r="N20" s="103">
        <f t="shared" si="4"/>
        <v>4</v>
      </c>
      <c r="O20" s="105">
        <f>IF(H20="I",N20*Contagem!$U$11,IF(H20="E",N20*Contagem!$U$13,IF(H20="A",N20*Contagem!$U$12,IF(H20="T",N20*Contagem!$U$14,""))))</f>
        <v>4</v>
      </c>
      <c r="P20" s="90"/>
      <c r="Q20" s="107">
        <f>IF(H20="I",'Sumário'!$F$55,IF(H20="A",'Sumário'!$F$56,'Sumário'!$F$57))</f>
        <v>1</v>
      </c>
      <c r="R20" s="108" t="b">
        <f t="shared" si="5"/>
        <v>0</v>
      </c>
      <c r="S20" s="88">
        <f t="shared" si="6"/>
        <v>5</v>
      </c>
      <c r="T20" s="88"/>
      <c r="U20" s="88"/>
      <c r="V20" s="88"/>
      <c r="W20" s="109"/>
      <c r="X20" s="109"/>
      <c r="Y20" s="109"/>
      <c r="Z20" s="109"/>
      <c r="AA20" s="109"/>
      <c r="AB20" s="109"/>
      <c r="AC20" s="109"/>
      <c r="AD20" s="109"/>
      <c r="AE20" s="109"/>
    </row>
    <row r="21" ht="18.0" customHeight="1">
      <c r="A21" s="87"/>
      <c r="B21" s="88"/>
      <c r="C21" s="88"/>
      <c r="D21" s="88"/>
      <c r="E21" s="88"/>
      <c r="F21" s="89"/>
      <c r="G21" s="90"/>
      <c r="H21" s="90"/>
      <c r="I21" s="90"/>
      <c r="J21" s="90"/>
      <c r="K21" s="90" t="str">
        <f t="shared" si="1"/>
        <v/>
      </c>
      <c r="L21" s="96" t="str">
        <f t="shared" si="2"/>
        <v/>
      </c>
      <c r="M21" s="99" t="str">
        <f t="shared" si="3"/>
        <v/>
      </c>
      <c r="N21" s="103" t="str">
        <f t="shared" si="4"/>
        <v/>
      </c>
      <c r="O21" s="105" t="str">
        <f>IF(H21="I",N21*Contagem!$U$11,IF(H21="E",N21*Contagem!$U$13,IF(H21="A",N21*Contagem!$U$12,IF(H21="T",N21*Contagem!$U$14,""))))</f>
        <v/>
      </c>
      <c r="P21" s="90"/>
      <c r="Q21" s="107">
        <f>IF(H21="I",'Sumário'!$F$55,IF(H21="A",'Sumário'!$F$56,'Sumário'!$F$57))</f>
        <v>0.4</v>
      </c>
      <c r="R21" s="108" t="b">
        <f t="shared" si="5"/>
        <v>0</v>
      </c>
      <c r="S21" s="88" t="b">
        <f t="shared" si="6"/>
        <v>0</v>
      </c>
      <c r="T21" s="88"/>
      <c r="U21" s="88"/>
      <c r="V21" s="88"/>
      <c r="W21" s="109"/>
      <c r="X21" s="109"/>
      <c r="Y21" s="109"/>
      <c r="Z21" s="109"/>
      <c r="AA21" s="109"/>
      <c r="AB21" s="109"/>
      <c r="AC21" s="109"/>
      <c r="AD21" s="109"/>
      <c r="AE21" s="109"/>
    </row>
    <row r="22" ht="18.0" customHeight="1">
      <c r="A22" s="110" t="s">
        <v>92</v>
      </c>
      <c r="B22" s="88"/>
      <c r="C22" s="88"/>
      <c r="D22" s="88"/>
      <c r="E22" s="88"/>
      <c r="F22" s="89"/>
      <c r="G22" s="90"/>
      <c r="H22" s="90"/>
      <c r="I22" s="90"/>
      <c r="J22" s="90"/>
      <c r="K22" s="90" t="str">
        <f t="shared" si="1"/>
        <v/>
      </c>
      <c r="L22" s="96" t="str">
        <f t="shared" si="2"/>
        <v/>
      </c>
      <c r="M22" s="99" t="str">
        <f t="shared" si="3"/>
        <v/>
      </c>
      <c r="N22" s="103" t="str">
        <f t="shared" si="4"/>
        <v/>
      </c>
      <c r="O22" s="105" t="str">
        <f>IF(H22="I",N22*Contagem!$U$11,IF(H22="E",N22*Contagem!$U$13,IF(H22="A",N22*Contagem!$U$12,IF(H22="T",N22*Contagem!$U$14,""))))</f>
        <v/>
      </c>
      <c r="P22" s="90"/>
      <c r="Q22" s="107">
        <f>IF(H22="I",'Sumário'!$F$55,IF(H22="A",'Sumário'!$F$56,'Sumário'!$F$57))</f>
        <v>0.4</v>
      </c>
      <c r="R22" s="108" t="b">
        <f t="shared" si="5"/>
        <v>0</v>
      </c>
      <c r="S22" s="88" t="b">
        <f t="shared" si="6"/>
        <v>0</v>
      </c>
      <c r="T22" s="88"/>
      <c r="U22" s="88"/>
      <c r="V22" s="88"/>
      <c r="W22" s="109"/>
      <c r="X22" s="109"/>
      <c r="Y22" s="109"/>
      <c r="Z22" s="109"/>
      <c r="AA22" s="109"/>
      <c r="AB22" s="109"/>
      <c r="AC22" s="109"/>
      <c r="AD22" s="109"/>
      <c r="AE22" s="109"/>
    </row>
    <row r="23" ht="18.0" customHeight="1">
      <c r="A23" s="110" t="s">
        <v>93</v>
      </c>
      <c r="B23" s="88"/>
      <c r="C23" s="88"/>
      <c r="D23" s="88"/>
      <c r="E23" s="88"/>
      <c r="F23" s="89"/>
      <c r="G23" s="112" t="s">
        <v>34</v>
      </c>
      <c r="H23" s="112" t="s">
        <v>66</v>
      </c>
      <c r="I23" s="112">
        <v>6.0</v>
      </c>
      <c r="J23" s="112">
        <v>1.0</v>
      </c>
      <c r="K23" s="90" t="str">
        <f t="shared" si="1"/>
        <v>EEL</v>
      </c>
      <c r="L23" s="96" t="str">
        <f t="shared" si="2"/>
        <v>L</v>
      </c>
      <c r="M23" s="99" t="str">
        <f t="shared" si="3"/>
        <v>Baixa</v>
      </c>
      <c r="N23" s="103">
        <f t="shared" si="4"/>
        <v>3</v>
      </c>
      <c r="O23" s="105">
        <f>IF(H23="I",N23*Contagem!$U$11,IF(H23="E",N23*Contagem!$U$13,IF(H23="A",N23*Contagem!$U$12,IF(H23="T",N23*Contagem!$U$14,""))))</f>
        <v>3</v>
      </c>
      <c r="P23" s="90"/>
      <c r="Q23" s="107">
        <f>IF(H23="I",'Sumário'!$F$55,IF(H23="A",'Sumário'!$F$56,'Sumário'!$F$57))</f>
        <v>1</v>
      </c>
      <c r="R23" s="108" t="b">
        <f t="shared" si="5"/>
        <v>0</v>
      </c>
      <c r="S23" s="88">
        <f t="shared" si="6"/>
        <v>4</v>
      </c>
      <c r="T23" s="88"/>
      <c r="U23" s="88"/>
      <c r="V23" s="88"/>
      <c r="W23" s="109"/>
      <c r="X23" s="109"/>
      <c r="Y23" s="109"/>
      <c r="Z23" s="109"/>
      <c r="AA23" s="109"/>
      <c r="AB23" s="109"/>
      <c r="AC23" s="109"/>
      <c r="AD23" s="109"/>
      <c r="AE23" s="109"/>
    </row>
    <row r="24" ht="18.0" customHeight="1">
      <c r="A24" s="110" t="s">
        <v>94</v>
      </c>
      <c r="B24" s="88"/>
      <c r="C24" s="88"/>
      <c r="D24" s="88"/>
      <c r="E24" s="88"/>
      <c r="F24" s="89"/>
      <c r="G24" s="112" t="s">
        <v>34</v>
      </c>
      <c r="H24" s="112" t="s">
        <v>66</v>
      </c>
      <c r="I24" s="112">
        <v>5.0</v>
      </c>
      <c r="J24" s="112">
        <v>1.0</v>
      </c>
      <c r="K24" s="90" t="str">
        <f t="shared" si="1"/>
        <v>EEL</v>
      </c>
      <c r="L24" s="96" t="str">
        <f t="shared" si="2"/>
        <v>L</v>
      </c>
      <c r="M24" s="99" t="str">
        <f t="shared" si="3"/>
        <v>Baixa</v>
      </c>
      <c r="N24" s="103">
        <f t="shared" si="4"/>
        <v>3</v>
      </c>
      <c r="O24" s="105">
        <f>IF(H24="I",N24*Contagem!$U$11,IF(H24="E",N24*Contagem!$U$13,IF(H24="A",N24*Contagem!$U$12,IF(H24="T",N24*Contagem!$U$14,""))))</f>
        <v>3</v>
      </c>
      <c r="P24" s="90"/>
      <c r="Q24" s="107">
        <f>IF(H24="I",'Sumário'!$F$55,IF(H24="A",'Sumário'!$F$56,'Sumário'!$F$57))</f>
        <v>1</v>
      </c>
      <c r="R24" s="108" t="b">
        <f t="shared" si="5"/>
        <v>0</v>
      </c>
      <c r="S24" s="88">
        <f t="shared" si="6"/>
        <v>4</v>
      </c>
      <c r="T24" s="88"/>
      <c r="U24" s="88"/>
      <c r="V24" s="88"/>
      <c r="W24" s="109"/>
      <c r="X24" s="109"/>
      <c r="Y24" s="109"/>
      <c r="Z24" s="109"/>
      <c r="AA24" s="109"/>
      <c r="AB24" s="109"/>
      <c r="AC24" s="109"/>
      <c r="AD24" s="109"/>
      <c r="AE24" s="109"/>
    </row>
    <row r="25" ht="18.0" customHeight="1">
      <c r="A25" s="110" t="s">
        <v>95</v>
      </c>
      <c r="B25" s="88"/>
      <c r="C25" s="88"/>
      <c r="D25" s="88"/>
      <c r="E25" s="88"/>
      <c r="F25" s="89"/>
      <c r="G25" s="112" t="s">
        <v>34</v>
      </c>
      <c r="H25" s="112" t="s">
        <v>66</v>
      </c>
      <c r="I25" s="112">
        <v>3.0</v>
      </c>
      <c r="J25" s="112">
        <v>1.0</v>
      </c>
      <c r="K25" s="90" t="str">
        <f t="shared" si="1"/>
        <v>EEL</v>
      </c>
      <c r="L25" s="96" t="str">
        <f t="shared" si="2"/>
        <v>L</v>
      </c>
      <c r="M25" s="99" t="str">
        <f t="shared" si="3"/>
        <v>Baixa</v>
      </c>
      <c r="N25" s="103">
        <f t="shared" si="4"/>
        <v>3</v>
      </c>
      <c r="O25" s="105">
        <f>IF(H25="I",N25*Contagem!$U$11,IF(H25="E",N25*Contagem!$U$13,IF(H25="A",N25*Contagem!$U$12,IF(H25="T",N25*Contagem!$U$14,""))))</f>
        <v>3</v>
      </c>
      <c r="P25" s="90"/>
      <c r="Q25" s="107">
        <f>IF(H25="I",'Sumário'!$F$55,IF(H25="A",'Sumário'!$F$56,'Sumário'!$F$57))</f>
        <v>1</v>
      </c>
      <c r="R25" s="108" t="b">
        <f t="shared" si="5"/>
        <v>0</v>
      </c>
      <c r="S25" s="88">
        <f t="shared" si="6"/>
        <v>4</v>
      </c>
      <c r="T25" s="88"/>
      <c r="U25" s="88"/>
      <c r="V25" s="88"/>
      <c r="W25" s="109"/>
      <c r="X25" s="109"/>
      <c r="Y25" s="109"/>
      <c r="Z25" s="109"/>
      <c r="AA25" s="109"/>
      <c r="AB25" s="109"/>
      <c r="AC25" s="109"/>
      <c r="AD25" s="109"/>
      <c r="AE25" s="109"/>
    </row>
    <row r="26" ht="18.0" customHeight="1">
      <c r="A26" s="110" t="s">
        <v>96</v>
      </c>
      <c r="B26" s="88"/>
      <c r="C26" s="88"/>
      <c r="D26" s="88"/>
      <c r="E26" s="88"/>
      <c r="F26" s="89"/>
      <c r="G26" s="112" t="s">
        <v>59</v>
      </c>
      <c r="H26" s="112" t="s">
        <v>66</v>
      </c>
      <c r="I26" s="112">
        <v>6.0</v>
      </c>
      <c r="J26" s="112">
        <v>1.0</v>
      </c>
      <c r="K26" s="90" t="str">
        <f t="shared" si="1"/>
        <v>CEL</v>
      </c>
      <c r="L26" s="96" t="str">
        <f t="shared" si="2"/>
        <v>L</v>
      </c>
      <c r="M26" s="99" t="str">
        <f t="shared" si="3"/>
        <v>Baixa</v>
      </c>
      <c r="N26" s="103">
        <f t="shared" si="4"/>
        <v>3</v>
      </c>
      <c r="O26" s="105">
        <f>IF(H26="I",N26*Contagem!$U$11,IF(H26="E",N26*Contagem!$U$13,IF(H26="A",N26*Contagem!$U$12,IF(H26="T",N26*Contagem!$U$14,""))))</f>
        <v>3</v>
      </c>
      <c r="P26" s="90"/>
      <c r="Q26" s="107">
        <f>IF(H26="I",'Sumário'!$F$55,IF(H26="A",'Sumário'!$F$56,'Sumário'!$F$57))</f>
        <v>1</v>
      </c>
      <c r="R26" s="108" t="b">
        <f t="shared" si="5"/>
        <v>0</v>
      </c>
      <c r="S26" s="88">
        <f t="shared" si="6"/>
        <v>4</v>
      </c>
      <c r="T26" s="88"/>
      <c r="U26" s="88"/>
      <c r="V26" s="88"/>
      <c r="W26" s="109"/>
      <c r="X26" s="109"/>
      <c r="Y26" s="109"/>
      <c r="Z26" s="109"/>
      <c r="AA26" s="109"/>
      <c r="AB26" s="109"/>
      <c r="AC26" s="109"/>
      <c r="AD26" s="109"/>
      <c r="AE26" s="109"/>
    </row>
    <row r="27" ht="18.0" customHeight="1">
      <c r="A27" s="110" t="s">
        <v>97</v>
      </c>
      <c r="B27" s="88"/>
      <c r="C27" s="88"/>
      <c r="D27" s="88"/>
      <c r="E27" s="88"/>
      <c r="F27" s="89"/>
      <c r="G27" s="112" t="s">
        <v>59</v>
      </c>
      <c r="H27" s="112" t="s">
        <v>66</v>
      </c>
      <c r="I27" s="112">
        <v>8.0</v>
      </c>
      <c r="J27" s="112">
        <v>2.0</v>
      </c>
      <c r="K27" s="90" t="str">
        <f t="shared" si="1"/>
        <v>CEA</v>
      </c>
      <c r="L27" s="96" t="str">
        <f t="shared" si="2"/>
        <v>A</v>
      </c>
      <c r="M27" s="99" t="str">
        <f t="shared" si="3"/>
        <v>Média</v>
      </c>
      <c r="N27" s="103">
        <f t="shared" si="4"/>
        <v>4</v>
      </c>
      <c r="O27" s="105">
        <f>IF(H27="I",N27*Contagem!$U$11,IF(H27="E",N27*Contagem!$U$13,IF(H27="A",N27*Contagem!$U$12,IF(H27="T",N27*Contagem!$U$14,""))))</f>
        <v>4</v>
      </c>
      <c r="P27" s="90"/>
      <c r="Q27" s="107">
        <f>IF(H27="I",'Sumário'!$F$55,IF(H27="A",'Sumário'!$F$56,'Sumário'!$F$57))</f>
        <v>1</v>
      </c>
      <c r="R27" s="108" t="b">
        <f t="shared" si="5"/>
        <v>0</v>
      </c>
      <c r="S27" s="88">
        <f t="shared" si="6"/>
        <v>4</v>
      </c>
      <c r="T27" s="88"/>
      <c r="U27" s="88"/>
      <c r="V27" s="88"/>
      <c r="W27" s="109"/>
      <c r="X27" s="109"/>
      <c r="Y27" s="109"/>
      <c r="Z27" s="109"/>
      <c r="AA27" s="109"/>
      <c r="AB27" s="109"/>
      <c r="AC27" s="109"/>
      <c r="AD27" s="109"/>
      <c r="AE27" s="109"/>
    </row>
    <row r="28" ht="18.0" customHeight="1">
      <c r="A28" s="87"/>
      <c r="B28" s="88"/>
      <c r="C28" s="88"/>
      <c r="D28" s="88"/>
      <c r="E28" s="88"/>
      <c r="F28" s="89"/>
      <c r="G28" s="90"/>
      <c r="H28" s="90"/>
      <c r="I28" s="90"/>
      <c r="J28" s="90"/>
      <c r="K28" s="90" t="str">
        <f t="shared" si="1"/>
        <v/>
      </c>
      <c r="L28" s="96" t="str">
        <f t="shared" si="2"/>
        <v/>
      </c>
      <c r="M28" s="99" t="str">
        <f t="shared" si="3"/>
        <v/>
      </c>
      <c r="N28" s="103" t="str">
        <f t="shared" si="4"/>
        <v/>
      </c>
      <c r="O28" s="105" t="str">
        <f>IF(H28="I",N28*Contagem!$U$11,IF(H28="E",N28*Contagem!$U$13,IF(H28="A",N28*Contagem!$U$12,IF(H28="T",N28*Contagem!$U$14,""))))</f>
        <v/>
      </c>
      <c r="P28" s="90"/>
      <c r="Q28" s="107">
        <f>IF(H28="I",'Sumário'!$F$55,IF(H28="A",'Sumário'!$F$56,'Sumário'!$F$57))</f>
        <v>0.4</v>
      </c>
      <c r="R28" s="108" t="b">
        <f t="shared" si="5"/>
        <v>0</v>
      </c>
      <c r="S28" s="88" t="b">
        <f t="shared" si="6"/>
        <v>0</v>
      </c>
      <c r="T28" s="88"/>
      <c r="U28" s="88"/>
      <c r="V28" s="88"/>
      <c r="W28" s="109"/>
      <c r="X28" s="109"/>
      <c r="Y28" s="109"/>
      <c r="Z28" s="109"/>
      <c r="AA28" s="109"/>
      <c r="AB28" s="109"/>
      <c r="AC28" s="109"/>
      <c r="AD28" s="109"/>
      <c r="AE28" s="109"/>
    </row>
    <row r="29" ht="18.0" customHeight="1">
      <c r="A29" s="87"/>
      <c r="B29" s="88"/>
      <c r="C29" s="88"/>
      <c r="D29" s="88"/>
      <c r="E29" s="88"/>
      <c r="F29" s="89"/>
      <c r="G29" s="90"/>
      <c r="H29" s="90"/>
      <c r="I29" s="90"/>
      <c r="J29" s="90"/>
      <c r="K29" s="90" t="str">
        <f t="shared" si="1"/>
        <v/>
      </c>
      <c r="L29" s="96" t="str">
        <f t="shared" si="2"/>
        <v/>
      </c>
      <c r="M29" s="99" t="str">
        <f t="shared" si="3"/>
        <v/>
      </c>
      <c r="N29" s="103" t="str">
        <f t="shared" si="4"/>
        <v/>
      </c>
      <c r="O29" s="105" t="str">
        <f>IF(H29="I",N29*Contagem!$U$11,IF(H29="E",N29*Contagem!$U$13,IF(H29="A",N29*Contagem!$U$12,IF(H29="T",N29*Contagem!$U$14,""))))</f>
        <v/>
      </c>
      <c r="P29" s="90"/>
      <c r="Q29" s="107">
        <f>IF(H29="I",'Sumário'!$F$55,IF(H29="A",'Sumário'!$F$56,'Sumário'!$F$57))</f>
        <v>0.4</v>
      </c>
      <c r="R29" s="108" t="b">
        <f t="shared" si="5"/>
        <v>0</v>
      </c>
      <c r="S29" s="88" t="b">
        <f t="shared" si="6"/>
        <v>0</v>
      </c>
      <c r="T29" s="88"/>
      <c r="U29" s="88"/>
      <c r="V29" s="88"/>
      <c r="W29" s="109"/>
      <c r="X29" s="109"/>
      <c r="Y29" s="109"/>
      <c r="Z29" s="109"/>
      <c r="AA29" s="109"/>
      <c r="AB29" s="109"/>
      <c r="AC29" s="109"/>
      <c r="AD29" s="109"/>
      <c r="AE29" s="109"/>
    </row>
    <row r="30" ht="18.0" customHeight="1">
      <c r="A30" s="87"/>
      <c r="B30" s="88"/>
      <c r="C30" s="88"/>
      <c r="D30" s="88"/>
      <c r="E30" s="88"/>
      <c r="F30" s="89"/>
      <c r="G30" s="90"/>
      <c r="H30" s="90"/>
      <c r="I30" s="90"/>
      <c r="J30" s="90"/>
      <c r="K30" s="90" t="str">
        <f t="shared" si="1"/>
        <v/>
      </c>
      <c r="L30" s="96" t="str">
        <f t="shared" si="2"/>
        <v/>
      </c>
      <c r="M30" s="99" t="str">
        <f t="shared" si="3"/>
        <v/>
      </c>
      <c r="N30" s="103" t="str">
        <f t="shared" si="4"/>
        <v/>
      </c>
      <c r="O30" s="105" t="str">
        <f>IF(H30="I",N30*Contagem!$U$11,IF(H30="E",N30*Contagem!$U$13,IF(H30="A",N30*Contagem!$U$12,IF(H30="T",N30*Contagem!$U$14,""))))</f>
        <v/>
      </c>
      <c r="P30" s="90"/>
      <c r="Q30" s="107">
        <f>IF(H30="I",'Sumário'!$F$55,IF(H30="A",'Sumário'!$F$56,'Sumário'!$F$57))</f>
        <v>0.4</v>
      </c>
      <c r="R30" s="108" t="b">
        <f t="shared" si="5"/>
        <v>0</v>
      </c>
      <c r="S30" s="88" t="b">
        <f t="shared" si="6"/>
        <v>0</v>
      </c>
      <c r="T30" s="88"/>
      <c r="U30" s="88"/>
      <c r="V30" s="88"/>
      <c r="W30" s="109"/>
      <c r="X30" s="109"/>
      <c r="Y30" s="109"/>
      <c r="Z30" s="109"/>
      <c r="AA30" s="109"/>
      <c r="AB30" s="109"/>
      <c r="AC30" s="109"/>
      <c r="AD30" s="109"/>
      <c r="AE30" s="109"/>
    </row>
    <row r="31" ht="18.0" customHeight="1">
      <c r="A31" s="87"/>
      <c r="B31" s="88"/>
      <c r="C31" s="88"/>
      <c r="D31" s="88"/>
      <c r="E31" s="88"/>
      <c r="F31" s="89"/>
      <c r="G31" s="90"/>
      <c r="H31" s="90"/>
      <c r="I31" s="90"/>
      <c r="J31" s="90"/>
      <c r="K31" s="90" t="str">
        <f t="shared" si="1"/>
        <v/>
      </c>
      <c r="L31" s="96" t="str">
        <f t="shared" si="2"/>
        <v/>
      </c>
      <c r="M31" s="99" t="str">
        <f t="shared" si="3"/>
        <v/>
      </c>
      <c r="N31" s="103" t="str">
        <f t="shared" si="4"/>
        <v/>
      </c>
      <c r="O31" s="105" t="str">
        <f>IF(H31="I",N31*Contagem!$U$11,IF(H31="E",N31*Contagem!$U$13,IF(H31="A",N31*Contagem!$U$12,IF(H31="T",N31*Contagem!$U$14,""))))</f>
        <v/>
      </c>
      <c r="P31" s="90"/>
      <c r="Q31" s="107">
        <f>IF(H31="I",'Sumário'!$F$55,IF(H31="A",'Sumário'!$F$56,'Sumário'!$F$57))</f>
        <v>0.4</v>
      </c>
      <c r="R31" s="108" t="b">
        <f t="shared" si="5"/>
        <v>0</v>
      </c>
      <c r="S31" s="88" t="b">
        <f t="shared" si="6"/>
        <v>0</v>
      </c>
      <c r="T31" s="88"/>
      <c r="U31" s="88"/>
      <c r="V31" s="88"/>
      <c r="W31" s="109"/>
      <c r="X31" s="109"/>
      <c r="Y31" s="109"/>
      <c r="Z31" s="109"/>
      <c r="AA31" s="109"/>
      <c r="AB31" s="109"/>
      <c r="AC31" s="109"/>
      <c r="AD31" s="109"/>
      <c r="AE31" s="109"/>
    </row>
    <row r="32" ht="18.0" customHeight="1">
      <c r="A32" s="87"/>
      <c r="B32" s="88"/>
      <c r="C32" s="88"/>
      <c r="D32" s="88"/>
      <c r="E32" s="88"/>
      <c r="F32" s="89"/>
      <c r="G32" s="90"/>
      <c r="H32" s="90"/>
      <c r="I32" s="90"/>
      <c r="J32" s="90"/>
      <c r="K32" s="90" t="str">
        <f t="shared" si="1"/>
        <v/>
      </c>
      <c r="L32" s="96" t="str">
        <f t="shared" si="2"/>
        <v/>
      </c>
      <c r="M32" s="99" t="str">
        <f t="shared" si="3"/>
        <v/>
      </c>
      <c r="N32" s="103" t="str">
        <f t="shared" si="4"/>
        <v/>
      </c>
      <c r="O32" s="105" t="str">
        <f>IF(H32="I",N32*Contagem!$U$11,IF(H32="E",N32*Contagem!$U$13,IF(H32="A",N32*Contagem!$U$12,IF(H32="T",N32*Contagem!$U$14,""))))</f>
        <v/>
      </c>
      <c r="P32" s="90"/>
      <c r="Q32" s="107">
        <f>IF(H32="I",'Sumário'!$F$55,IF(H32="A",'Sumário'!$F$56,'Sumário'!$F$57))</f>
        <v>0.4</v>
      </c>
      <c r="R32" s="108" t="b">
        <f t="shared" si="5"/>
        <v>0</v>
      </c>
      <c r="S32" s="88" t="b">
        <f t="shared" si="6"/>
        <v>0</v>
      </c>
      <c r="T32" s="88"/>
      <c r="U32" s="88"/>
      <c r="V32" s="88"/>
      <c r="W32" s="109"/>
      <c r="X32" s="109"/>
      <c r="Y32" s="109"/>
      <c r="Z32" s="109"/>
      <c r="AA32" s="109"/>
      <c r="AB32" s="109"/>
      <c r="AC32" s="109"/>
      <c r="AD32" s="109"/>
      <c r="AE32" s="109"/>
    </row>
    <row r="33" ht="18.0" customHeight="1">
      <c r="A33" s="87"/>
      <c r="B33" s="88"/>
      <c r="C33" s="88"/>
      <c r="D33" s="88"/>
      <c r="E33" s="88"/>
      <c r="F33" s="89"/>
      <c r="G33" s="90"/>
      <c r="H33" s="90"/>
      <c r="I33" s="90"/>
      <c r="J33" s="90"/>
      <c r="K33" s="90" t="str">
        <f t="shared" si="1"/>
        <v/>
      </c>
      <c r="L33" s="96" t="str">
        <f t="shared" si="2"/>
        <v/>
      </c>
      <c r="M33" s="99" t="str">
        <f t="shared" si="3"/>
        <v/>
      </c>
      <c r="N33" s="103" t="str">
        <f t="shared" si="4"/>
        <v/>
      </c>
      <c r="O33" s="105" t="str">
        <f>IF(H33="I",N33*Contagem!$U$11,IF(H33="E",N33*Contagem!$U$13,IF(H33="A",N33*Contagem!$U$12,IF(H33="T",N33*Contagem!$U$14,""))))</f>
        <v/>
      </c>
      <c r="P33" s="90"/>
      <c r="Q33" s="107">
        <f>IF(H33="I",'Sumário'!$F$55,IF(H33="A",'Sumário'!$F$56,'Sumário'!$F$57))</f>
        <v>0.4</v>
      </c>
      <c r="R33" s="108" t="b">
        <f t="shared" si="5"/>
        <v>0</v>
      </c>
      <c r="S33" s="88" t="b">
        <f t="shared" si="6"/>
        <v>0</v>
      </c>
      <c r="T33" s="88"/>
      <c r="U33" s="88"/>
      <c r="V33" s="88"/>
      <c r="W33" s="109"/>
      <c r="X33" s="109"/>
      <c r="Y33" s="109"/>
      <c r="Z33" s="109"/>
      <c r="AA33" s="109"/>
      <c r="AB33" s="109"/>
      <c r="AC33" s="109"/>
      <c r="AD33" s="109"/>
      <c r="AE33" s="109"/>
    </row>
    <row r="34" ht="18.0" customHeight="1">
      <c r="A34" s="87"/>
      <c r="B34" s="88"/>
      <c r="C34" s="88"/>
      <c r="D34" s="88"/>
      <c r="E34" s="88"/>
      <c r="F34" s="89"/>
      <c r="G34" s="90"/>
      <c r="H34" s="90"/>
      <c r="I34" s="90"/>
      <c r="J34" s="90"/>
      <c r="K34" s="90" t="str">
        <f t="shared" si="1"/>
        <v/>
      </c>
      <c r="L34" s="96" t="str">
        <f t="shared" si="2"/>
        <v/>
      </c>
      <c r="M34" s="99" t="str">
        <f t="shared" si="3"/>
        <v/>
      </c>
      <c r="N34" s="103" t="str">
        <f t="shared" si="4"/>
        <v/>
      </c>
      <c r="O34" s="105" t="str">
        <f>IF(H34="I",N34*Contagem!$U$11,IF(H34="E",N34*Contagem!$U$13,IF(H34="A",N34*Contagem!$U$12,IF(H34="T",N34*Contagem!$U$14,""))))</f>
        <v/>
      </c>
      <c r="P34" s="90"/>
      <c r="Q34" s="107">
        <f>IF(H34="I",'Sumário'!$F$55,IF(H34="A",'Sumário'!$F$56,'Sumário'!$F$57))</f>
        <v>0.4</v>
      </c>
      <c r="R34" s="108" t="b">
        <f t="shared" si="5"/>
        <v>0</v>
      </c>
      <c r="S34" s="88" t="b">
        <f t="shared" si="6"/>
        <v>0</v>
      </c>
      <c r="T34" s="88"/>
      <c r="U34" s="88"/>
      <c r="V34" s="88"/>
      <c r="W34" s="109"/>
      <c r="X34" s="109"/>
      <c r="Y34" s="109"/>
      <c r="Z34" s="109"/>
      <c r="AA34" s="109"/>
      <c r="AB34" s="109"/>
      <c r="AC34" s="109"/>
      <c r="AD34" s="109"/>
      <c r="AE34" s="109"/>
    </row>
    <row r="35" ht="18.0" customHeight="1">
      <c r="A35" s="87"/>
      <c r="B35" s="88"/>
      <c r="C35" s="88"/>
      <c r="D35" s="88"/>
      <c r="E35" s="88"/>
      <c r="F35" s="89"/>
      <c r="G35" s="90"/>
      <c r="H35" s="90"/>
      <c r="I35" s="90"/>
      <c r="J35" s="90"/>
      <c r="K35" s="90" t="str">
        <f t="shared" si="1"/>
        <v/>
      </c>
      <c r="L35" s="96" t="str">
        <f t="shared" si="2"/>
        <v/>
      </c>
      <c r="M35" s="99" t="str">
        <f t="shared" si="3"/>
        <v/>
      </c>
      <c r="N35" s="103" t="str">
        <f t="shared" si="4"/>
        <v/>
      </c>
      <c r="O35" s="105" t="str">
        <f>IF(H35="I",N35*Contagem!$U$11,IF(H35="E",N35*Contagem!$U$13,IF(H35="A",N35*Contagem!$U$12,IF(H35="T",N35*Contagem!$U$14,""))))</f>
        <v/>
      </c>
      <c r="P35" s="90"/>
      <c r="Q35" s="107">
        <f>IF(H35="I",'Sumário'!$F$55,IF(H35="A",'Sumário'!$F$56,'Sumário'!$F$57))</f>
        <v>0.4</v>
      </c>
      <c r="R35" s="108" t="b">
        <f t="shared" si="5"/>
        <v>0</v>
      </c>
      <c r="S35" s="88" t="b">
        <f t="shared" si="6"/>
        <v>0</v>
      </c>
      <c r="T35" s="88"/>
      <c r="U35" s="88"/>
      <c r="V35" s="88"/>
      <c r="W35" s="109"/>
      <c r="X35" s="109"/>
      <c r="Y35" s="109"/>
      <c r="Z35" s="109"/>
      <c r="AA35" s="109"/>
      <c r="AB35" s="109"/>
      <c r="AC35" s="109"/>
      <c r="AD35" s="109"/>
      <c r="AE35" s="109"/>
    </row>
    <row r="36" ht="18.0" customHeight="1">
      <c r="A36" s="87"/>
      <c r="B36" s="88"/>
      <c r="C36" s="88"/>
      <c r="D36" s="88"/>
      <c r="E36" s="88"/>
      <c r="F36" s="89"/>
      <c r="G36" s="90"/>
      <c r="H36" s="90"/>
      <c r="I36" s="90"/>
      <c r="J36" s="90"/>
      <c r="K36" s="90" t="str">
        <f t="shared" si="1"/>
        <v/>
      </c>
      <c r="L36" s="96" t="str">
        <f t="shared" si="2"/>
        <v/>
      </c>
      <c r="M36" s="99" t="str">
        <f t="shared" si="3"/>
        <v/>
      </c>
      <c r="N36" s="103" t="str">
        <f t="shared" si="4"/>
        <v/>
      </c>
      <c r="O36" s="105" t="str">
        <f>IF(H36="I",N36*Contagem!$U$11,IF(H36="E",N36*Contagem!$U$13,IF(H36="A",N36*Contagem!$U$12,IF(H36="T",N36*Contagem!$U$14,""))))</f>
        <v/>
      </c>
      <c r="P36" s="90"/>
      <c r="Q36" s="107">
        <f>IF(H36="I",'Sumário'!$F$55,IF(H36="A",'Sumário'!$F$56,'Sumário'!$F$57))</f>
        <v>0.4</v>
      </c>
      <c r="R36" s="108" t="b">
        <f t="shared" si="5"/>
        <v>0</v>
      </c>
      <c r="S36" s="88" t="b">
        <f t="shared" si="6"/>
        <v>0</v>
      </c>
      <c r="T36" s="88"/>
      <c r="U36" s="88"/>
      <c r="V36" s="88"/>
      <c r="W36" s="109"/>
      <c r="X36" s="109"/>
      <c r="Y36" s="109"/>
      <c r="Z36" s="109"/>
      <c r="AA36" s="109"/>
      <c r="AB36" s="109"/>
      <c r="AC36" s="109"/>
      <c r="AD36" s="109"/>
      <c r="AE36" s="109"/>
    </row>
    <row r="37" ht="18.0" customHeight="1">
      <c r="A37" s="87"/>
      <c r="B37" s="88"/>
      <c r="C37" s="88"/>
      <c r="D37" s="88"/>
      <c r="E37" s="88"/>
      <c r="F37" s="89"/>
      <c r="G37" s="90"/>
      <c r="H37" s="90"/>
      <c r="I37" s="90"/>
      <c r="J37" s="90"/>
      <c r="K37" s="90" t="str">
        <f t="shared" si="1"/>
        <v/>
      </c>
      <c r="L37" s="96" t="str">
        <f t="shared" si="2"/>
        <v/>
      </c>
      <c r="M37" s="99" t="str">
        <f t="shared" si="3"/>
        <v/>
      </c>
      <c r="N37" s="103" t="str">
        <f t="shared" si="4"/>
        <v/>
      </c>
      <c r="O37" s="105" t="str">
        <f>IF(H37="I",N37*Contagem!$U$11,IF(H37="E",N37*Contagem!$U$13,IF(H37="A",N37*Contagem!$U$12,IF(H37="T",N37*Contagem!$U$14,""))))</f>
        <v/>
      </c>
      <c r="P37" s="90"/>
      <c r="Q37" s="107">
        <f>IF(H37="I",'Sumário'!$F$55,IF(H37="A",'Sumário'!$F$56,'Sumário'!$F$57))</f>
        <v>0.4</v>
      </c>
      <c r="R37" s="108" t="b">
        <f t="shared" si="5"/>
        <v>0</v>
      </c>
      <c r="S37" s="88" t="b">
        <f t="shared" si="6"/>
        <v>0</v>
      </c>
      <c r="T37" s="88"/>
      <c r="U37" s="88"/>
      <c r="V37" s="88"/>
      <c r="W37" s="109"/>
      <c r="X37" s="109"/>
      <c r="Y37" s="109"/>
      <c r="Z37" s="109"/>
      <c r="AA37" s="109"/>
      <c r="AB37" s="109"/>
      <c r="AC37" s="109"/>
      <c r="AD37" s="109"/>
      <c r="AE37" s="109"/>
    </row>
    <row r="38" ht="18.0" customHeight="1">
      <c r="A38" s="87"/>
      <c r="B38" s="88"/>
      <c r="C38" s="88"/>
      <c r="D38" s="88"/>
      <c r="E38" s="88"/>
      <c r="F38" s="89"/>
      <c r="G38" s="90"/>
      <c r="H38" s="90"/>
      <c r="I38" s="90"/>
      <c r="J38" s="90"/>
      <c r="K38" s="90" t="str">
        <f t="shared" si="1"/>
        <v/>
      </c>
      <c r="L38" s="96" t="str">
        <f t="shared" si="2"/>
        <v/>
      </c>
      <c r="M38" s="99" t="str">
        <f t="shared" si="3"/>
        <v/>
      </c>
      <c r="N38" s="103" t="str">
        <f t="shared" si="4"/>
        <v/>
      </c>
      <c r="O38" s="105" t="str">
        <f>IF(H38="I",N38*Contagem!$U$11,IF(H38="E",N38*Contagem!$U$13,IF(H38="A",N38*Contagem!$U$12,IF(H38="T",N38*Contagem!$U$14,""))))</f>
        <v/>
      </c>
      <c r="P38" s="90"/>
      <c r="Q38" s="107">
        <f>IF(H38="I",'Sumário'!$F$55,IF(H38="A",'Sumário'!$F$56,'Sumário'!$F$57))</f>
        <v>0.4</v>
      </c>
      <c r="R38" s="108" t="b">
        <f t="shared" si="5"/>
        <v>0</v>
      </c>
      <c r="S38" s="88" t="b">
        <f t="shared" si="6"/>
        <v>0</v>
      </c>
      <c r="T38" s="88"/>
      <c r="U38" s="88"/>
      <c r="V38" s="88"/>
      <c r="W38" s="109"/>
      <c r="X38" s="109"/>
      <c r="Y38" s="109"/>
      <c r="Z38" s="109"/>
      <c r="AA38" s="109"/>
      <c r="AB38" s="109"/>
      <c r="AC38" s="109"/>
      <c r="AD38" s="109"/>
      <c r="AE38" s="109"/>
    </row>
    <row r="39" ht="18.0" customHeight="1">
      <c r="A39" s="87"/>
      <c r="B39" s="88"/>
      <c r="C39" s="88"/>
      <c r="D39" s="88"/>
      <c r="E39" s="88"/>
      <c r="F39" s="89"/>
      <c r="G39" s="90"/>
      <c r="H39" s="90"/>
      <c r="I39" s="90"/>
      <c r="J39" s="90"/>
      <c r="K39" s="90" t="str">
        <f t="shared" si="1"/>
        <v/>
      </c>
      <c r="L39" s="96" t="str">
        <f t="shared" si="2"/>
        <v/>
      </c>
      <c r="M39" s="99" t="str">
        <f t="shared" si="3"/>
        <v/>
      </c>
      <c r="N39" s="103" t="str">
        <f t="shared" si="4"/>
        <v/>
      </c>
      <c r="O39" s="105" t="str">
        <f>IF(H39="I",N39*Contagem!$U$11,IF(H39="E",N39*Contagem!$U$13,IF(H39="A",N39*Contagem!$U$12,IF(H39="T",N39*Contagem!$U$14,""))))</f>
        <v/>
      </c>
      <c r="P39" s="90"/>
      <c r="Q39" s="107">
        <f>IF(H39="I",'Sumário'!$F$55,IF(H39="A",'Sumário'!$F$56,'Sumário'!$F$57))</f>
        <v>0.4</v>
      </c>
      <c r="R39" s="108" t="b">
        <f t="shared" si="5"/>
        <v>0</v>
      </c>
      <c r="S39" s="88" t="b">
        <f t="shared" si="6"/>
        <v>0</v>
      </c>
      <c r="T39" s="88"/>
      <c r="U39" s="88"/>
      <c r="V39" s="88"/>
      <c r="W39" s="109"/>
      <c r="X39" s="109"/>
      <c r="Y39" s="109"/>
      <c r="Z39" s="109"/>
      <c r="AA39" s="109"/>
      <c r="AB39" s="109"/>
      <c r="AC39" s="109"/>
      <c r="AD39" s="109"/>
      <c r="AE39" s="109"/>
    </row>
    <row r="40" ht="18.0" customHeight="1">
      <c r="A40" s="87"/>
      <c r="B40" s="88"/>
      <c r="C40" s="88"/>
      <c r="D40" s="88"/>
      <c r="E40" s="88"/>
      <c r="F40" s="89"/>
      <c r="G40" s="90"/>
      <c r="H40" s="90"/>
      <c r="I40" s="90"/>
      <c r="J40" s="90"/>
      <c r="K40" s="90" t="str">
        <f t="shared" si="1"/>
        <v/>
      </c>
      <c r="L40" s="96" t="str">
        <f t="shared" si="2"/>
        <v/>
      </c>
      <c r="M40" s="99" t="str">
        <f t="shared" si="3"/>
        <v/>
      </c>
      <c r="N40" s="103" t="str">
        <f t="shared" si="4"/>
        <v/>
      </c>
      <c r="O40" s="105" t="str">
        <f>IF(H40="I",N40*Contagem!$U$11,IF(H40="E",N40*Contagem!$U$13,IF(H40="A",N40*Contagem!$U$12,IF(H40="T",N40*Contagem!$U$14,""))))</f>
        <v/>
      </c>
      <c r="P40" s="90"/>
      <c r="Q40" s="107">
        <f>IF(H40="I",'Sumário'!$F$55,IF(H40="A",'Sumário'!$F$56,'Sumário'!$F$57))</f>
        <v>0.4</v>
      </c>
      <c r="R40" s="108" t="b">
        <f t="shared" si="5"/>
        <v>0</v>
      </c>
      <c r="S40" s="88" t="b">
        <f t="shared" si="6"/>
        <v>0</v>
      </c>
      <c r="T40" s="88"/>
      <c r="U40" s="88"/>
      <c r="V40" s="88"/>
      <c r="W40" s="109"/>
      <c r="X40" s="109"/>
      <c r="Y40" s="109"/>
      <c r="Z40" s="109"/>
      <c r="AA40" s="109"/>
      <c r="AB40" s="109"/>
      <c r="AC40" s="109"/>
      <c r="AD40" s="109"/>
      <c r="AE40" s="109"/>
    </row>
    <row r="41" ht="18.0" customHeight="1">
      <c r="A41" s="87"/>
      <c r="B41" s="88"/>
      <c r="C41" s="88"/>
      <c r="D41" s="88"/>
      <c r="E41" s="88"/>
      <c r="F41" s="89"/>
      <c r="G41" s="90"/>
      <c r="H41" s="90"/>
      <c r="I41" s="90"/>
      <c r="J41" s="90"/>
      <c r="K41" s="90" t="str">
        <f t="shared" si="1"/>
        <v/>
      </c>
      <c r="L41" s="96" t="str">
        <f t="shared" si="2"/>
        <v/>
      </c>
      <c r="M41" s="99" t="str">
        <f t="shared" si="3"/>
        <v/>
      </c>
      <c r="N41" s="103" t="str">
        <f t="shared" si="4"/>
        <v/>
      </c>
      <c r="O41" s="105" t="str">
        <f>IF(H41="I",N41*Contagem!$U$11,IF(H41="E",N41*Contagem!$U$13,IF(H41="A",N41*Contagem!$U$12,IF(H41="T",N41*Contagem!$U$14,""))))</f>
        <v/>
      </c>
      <c r="P41" s="90"/>
      <c r="Q41" s="107">
        <f>IF(H41="I",'Sumário'!$F$55,IF(H41="A",'Sumário'!$F$56,'Sumário'!$F$57))</f>
        <v>0.4</v>
      </c>
      <c r="R41" s="108" t="b">
        <f t="shared" si="5"/>
        <v>0</v>
      </c>
      <c r="S41" s="88" t="b">
        <f t="shared" si="6"/>
        <v>0</v>
      </c>
      <c r="T41" s="88"/>
      <c r="U41" s="88"/>
      <c r="V41" s="88"/>
      <c r="W41" s="109"/>
      <c r="X41" s="109"/>
      <c r="Y41" s="109"/>
      <c r="Z41" s="109"/>
      <c r="AA41" s="109"/>
      <c r="AB41" s="109"/>
      <c r="AC41" s="109"/>
      <c r="AD41" s="109"/>
      <c r="AE41" s="109"/>
    </row>
    <row r="42" ht="18.0" customHeight="1">
      <c r="A42" s="87"/>
      <c r="B42" s="88"/>
      <c r="C42" s="88"/>
      <c r="D42" s="88"/>
      <c r="E42" s="88"/>
      <c r="F42" s="89"/>
      <c r="G42" s="90"/>
      <c r="H42" s="90"/>
      <c r="I42" s="90"/>
      <c r="J42" s="90"/>
      <c r="K42" s="90" t="str">
        <f t="shared" si="1"/>
        <v/>
      </c>
      <c r="L42" s="96" t="str">
        <f t="shared" si="2"/>
        <v/>
      </c>
      <c r="M42" s="99" t="str">
        <f t="shared" si="3"/>
        <v/>
      </c>
      <c r="N42" s="103" t="str">
        <f t="shared" si="4"/>
        <v/>
      </c>
      <c r="O42" s="105" t="str">
        <f>IF(H42="I",N42*Contagem!$U$11,IF(H42="E",N42*Contagem!$U$13,IF(H42="A",N42*Contagem!$U$12,IF(H42="T",N42*Contagem!$U$14,""))))</f>
        <v/>
      </c>
      <c r="P42" s="90"/>
      <c r="Q42" s="107">
        <f>IF(H42="I",'Sumário'!$F$55,IF(H42="A",'Sumário'!$F$56,'Sumário'!$F$57))</f>
        <v>0.4</v>
      </c>
      <c r="R42" s="108" t="b">
        <f t="shared" si="5"/>
        <v>0</v>
      </c>
      <c r="S42" s="88" t="b">
        <f t="shared" si="6"/>
        <v>0</v>
      </c>
      <c r="T42" s="88"/>
      <c r="U42" s="88"/>
      <c r="V42" s="88"/>
      <c r="W42" s="109"/>
      <c r="X42" s="109"/>
      <c r="Y42" s="109"/>
      <c r="Z42" s="109"/>
      <c r="AA42" s="109"/>
      <c r="AB42" s="109"/>
      <c r="AC42" s="109"/>
      <c r="AD42" s="109"/>
      <c r="AE42" s="109"/>
    </row>
    <row r="43" ht="18.0" customHeight="1">
      <c r="A43" s="87"/>
      <c r="B43" s="88"/>
      <c r="C43" s="88"/>
      <c r="D43" s="88"/>
      <c r="E43" s="88"/>
      <c r="F43" s="89"/>
      <c r="G43" s="90"/>
      <c r="H43" s="90"/>
      <c r="I43" s="90"/>
      <c r="J43" s="90"/>
      <c r="K43" s="90" t="str">
        <f t="shared" si="1"/>
        <v/>
      </c>
      <c r="L43" s="96" t="str">
        <f t="shared" si="2"/>
        <v/>
      </c>
      <c r="M43" s="99" t="str">
        <f t="shared" si="3"/>
        <v/>
      </c>
      <c r="N43" s="103" t="str">
        <f t="shared" si="4"/>
        <v/>
      </c>
      <c r="O43" s="105" t="str">
        <f>IF(H43="I",N43*Contagem!$U$11,IF(H43="E",N43*Contagem!$U$13,IF(H43="A",N43*Contagem!$U$12,IF(H43="T",N43*Contagem!$U$14,""))))</f>
        <v/>
      </c>
      <c r="P43" s="90"/>
      <c r="Q43" s="107">
        <f>IF(H43="I",'Sumário'!$F$55,IF(H43="A",'Sumário'!$F$56,'Sumário'!$F$57))</f>
        <v>0.4</v>
      </c>
      <c r="R43" s="108" t="b">
        <f t="shared" si="5"/>
        <v>0</v>
      </c>
      <c r="S43" s="88" t="b">
        <f t="shared" si="6"/>
        <v>0</v>
      </c>
      <c r="T43" s="88"/>
      <c r="U43" s="88"/>
      <c r="V43" s="88"/>
      <c r="W43" s="109"/>
      <c r="X43" s="109"/>
      <c r="Y43" s="109"/>
      <c r="Z43" s="109"/>
      <c r="AA43" s="109"/>
      <c r="AB43" s="109"/>
      <c r="AC43" s="109"/>
      <c r="AD43" s="109"/>
      <c r="AE43" s="109"/>
    </row>
    <row r="44" ht="18.0" customHeight="1">
      <c r="A44" s="87"/>
      <c r="B44" s="88"/>
      <c r="C44" s="88"/>
      <c r="D44" s="88"/>
      <c r="E44" s="88"/>
      <c r="F44" s="89"/>
      <c r="G44" s="90"/>
      <c r="H44" s="90"/>
      <c r="I44" s="90"/>
      <c r="J44" s="90"/>
      <c r="K44" s="90" t="str">
        <f t="shared" si="1"/>
        <v/>
      </c>
      <c r="L44" s="96" t="str">
        <f t="shared" si="2"/>
        <v/>
      </c>
      <c r="M44" s="99" t="str">
        <f t="shared" si="3"/>
        <v/>
      </c>
      <c r="N44" s="103" t="str">
        <f t="shared" si="4"/>
        <v/>
      </c>
      <c r="O44" s="105" t="str">
        <f>IF(H44="I",N44*Contagem!$U$11,IF(H44="E",N44*Contagem!$U$13,IF(H44="A",N44*Contagem!$U$12,IF(H44="T",N44*Contagem!$U$14,""))))</f>
        <v/>
      </c>
      <c r="P44" s="90"/>
      <c r="Q44" s="107">
        <f>IF(H44="I",'Sumário'!$F$55,IF(H44="A",'Sumário'!$F$56,'Sumário'!$F$57))</f>
        <v>0.4</v>
      </c>
      <c r="R44" s="108" t="b">
        <f t="shared" si="5"/>
        <v>0</v>
      </c>
      <c r="S44" s="88" t="b">
        <f t="shared" si="6"/>
        <v>0</v>
      </c>
      <c r="T44" s="88"/>
      <c r="U44" s="88"/>
      <c r="V44" s="88"/>
      <c r="W44" s="109"/>
      <c r="X44" s="109"/>
      <c r="Y44" s="109"/>
      <c r="Z44" s="109"/>
      <c r="AA44" s="109"/>
      <c r="AB44" s="109"/>
      <c r="AC44" s="109"/>
      <c r="AD44" s="109"/>
      <c r="AE44" s="109"/>
    </row>
    <row r="45" ht="18.0" customHeight="1">
      <c r="A45" s="87"/>
      <c r="B45" s="88"/>
      <c r="C45" s="88"/>
      <c r="D45" s="88"/>
      <c r="E45" s="88"/>
      <c r="F45" s="89"/>
      <c r="G45" s="90"/>
      <c r="H45" s="90"/>
      <c r="I45" s="90"/>
      <c r="J45" s="90"/>
      <c r="K45" s="90" t="str">
        <f t="shared" si="1"/>
        <v/>
      </c>
      <c r="L45" s="96" t="str">
        <f t="shared" si="2"/>
        <v/>
      </c>
      <c r="M45" s="99" t="str">
        <f t="shared" si="3"/>
        <v/>
      </c>
      <c r="N45" s="103" t="str">
        <f t="shared" si="4"/>
        <v/>
      </c>
      <c r="O45" s="105" t="str">
        <f>IF(H45="I",N45*Contagem!$U$11,IF(H45="E",N45*Contagem!$U$13,IF(H45="A",N45*Contagem!$U$12,IF(H45="T",N45*Contagem!$U$14,""))))</f>
        <v/>
      </c>
      <c r="P45" s="90"/>
      <c r="Q45" s="107">
        <f>IF(H45="I",'Sumário'!$F$55,IF(H45="A",'Sumário'!$F$56,'Sumário'!$F$57))</f>
        <v>0.4</v>
      </c>
      <c r="R45" s="108" t="b">
        <f t="shared" si="5"/>
        <v>0</v>
      </c>
      <c r="S45" s="88" t="b">
        <f t="shared" si="6"/>
        <v>0</v>
      </c>
      <c r="T45" s="88"/>
      <c r="U45" s="88"/>
      <c r="V45" s="88"/>
      <c r="W45" s="109"/>
      <c r="X45" s="109"/>
      <c r="Y45" s="109"/>
      <c r="Z45" s="109"/>
      <c r="AA45" s="109"/>
      <c r="AB45" s="109"/>
      <c r="AC45" s="109"/>
      <c r="AD45" s="109"/>
      <c r="AE45" s="109"/>
    </row>
    <row r="46" ht="18.0" customHeight="1">
      <c r="A46" s="87"/>
      <c r="B46" s="88"/>
      <c r="C46" s="88"/>
      <c r="D46" s="88"/>
      <c r="E46" s="88"/>
      <c r="F46" s="89"/>
      <c r="G46" s="90"/>
      <c r="H46" s="90"/>
      <c r="I46" s="90"/>
      <c r="J46" s="90"/>
      <c r="K46" s="90" t="str">
        <f t="shared" si="1"/>
        <v/>
      </c>
      <c r="L46" s="96" t="str">
        <f t="shared" si="2"/>
        <v/>
      </c>
      <c r="M46" s="99" t="str">
        <f t="shared" si="3"/>
        <v/>
      </c>
      <c r="N46" s="103" t="str">
        <f t="shared" si="4"/>
        <v/>
      </c>
      <c r="O46" s="105" t="str">
        <f>IF(H46="I",N46*Contagem!$U$11,IF(H46="E",N46*Contagem!$U$13,IF(H46="A",N46*Contagem!$U$12,IF(H46="T",N46*Contagem!$U$14,""))))</f>
        <v/>
      </c>
      <c r="P46" s="90"/>
      <c r="Q46" s="107">
        <f>IF(H46="I",'Sumário'!$F$55,IF(H46="A",'Sumário'!$F$56,'Sumário'!$F$57))</f>
        <v>0.4</v>
      </c>
      <c r="R46" s="108" t="b">
        <f t="shared" si="5"/>
        <v>0</v>
      </c>
      <c r="S46" s="88" t="b">
        <f t="shared" si="6"/>
        <v>0</v>
      </c>
      <c r="T46" s="88"/>
      <c r="U46" s="88"/>
      <c r="V46" s="88"/>
      <c r="W46" s="109"/>
      <c r="X46" s="109"/>
      <c r="Y46" s="109"/>
      <c r="Z46" s="109"/>
      <c r="AA46" s="109"/>
      <c r="AB46" s="109"/>
      <c r="AC46" s="109"/>
      <c r="AD46" s="109"/>
      <c r="AE46" s="109"/>
    </row>
    <row r="47" ht="18.0" customHeight="1">
      <c r="A47" s="87"/>
      <c r="B47" s="88"/>
      <c r="C47" s="88"/>
      <c r="D47" s="88"/>
      <c r="E47" s="88"/>
      <c r="F47" s="89"/>
      <c r="G47" s="90"/>
      <c r="H47" s="90"/>
      <c r="I47" s="90"/>
      <c r="J47" s="90"/>
      <c r="K47" s="90" t="str">
        <f t="shared" si="1"/>
        <v/>
      </c>
      <c r="L47" s="96" t="str">
        <f t="shared" si="2"/>
        <v/>
      </c>
      <c r="M47" s="99" t="str">
        <f t="shared" si="3"/>
        <v/>
      </c>
      <c r="N47" s="103" t="str">
        <f t="shared" si="4"/>
        <v/>
      </c>
      <c r="O47" s="105" t="str">
        <f>IF(H47="I",N47*Contagem!$U$11,IF(H47="E",N47*Contagem!$U$13,IF(H47="A",N47*Contagem!$U$12,IF(H47="T",N47*Contagem!$U$14,""))))</f>
        <v/>
      </c>
      <c r="P47" s="90"/>
      <c r="Q47" s="107">
        <f>IF(H47="I",'Sumário'!$F$55,IF(H47="A",'Sumário'!$F$56,'Sumário'!$F$57))</f>
        <v>0.4</v>
      </c>
      <c r="R47" s="108" t="b">
        <f t="shared" si="5"/>
        <v>0</v>
      </c>
      <c r="S47" s="88" t="b">
        <f t="shared" si="6"/>
        <v>0</v>
      </c>
      <c r="T47" s="88"/>
      <c r="U47" s="88"/>
      <c r="V47" s="88"/>
      <c r="W47" s="109"/>
      <c r="X47" s="109"/>
      <c r="Y47" s="109"/>
      <c r="Z47" s="109"/>
      <c r="AA47" s="109"/>
      <c r="AB47" s="109"/>
      <c r="AC47" s="109"/>
      <c r="AD47" s="109"/>
      <c r="AE47" s="109"/>
    </row>
    <row r="48" ht="18.0" customHeight="1">
      <c r="A48" s="87"/>
      <c r="B48" s="88"/>
      <c r="C48" s="88"/>
      <c r="D48" s="88"/>
      <c r="E48" s="88"/>
      <c r="F48" s="89"/>
      <c r="G48" s="90"/>
      <c r="H48" s="90"/>
      <c r="I48" s="90"/>
      <c r="J48" s="90"/>
      <c r="K48" s="90" t="str">
        <f t="shared" si="1"/>
        <v/>
      </c>
      <c r="L48" s="96" t="str">
        <f t="shared" si="2"/>
        <v/>
      </c>
      <c r="M48" s="99" t="str">
        <f t="shared" si="3"/>
        <v/>
      </c>
      <c r="N48" s="103" t="str">
        <f t="shared" si="4"/>
        <v/>
      </c>
      <c r="O48" s="105" t="str">
        <f>IF(H48="I",N48*Contagem!$U$11,IF(H48="E",N48*Contagem!$U$13,IF(H48="A",N48*Contagem!$U$12,IF(H48="T",N48*Contagem!$U$14,""))))</f>
        <v/>
      </c>
      <c r="P48" s="90"/>
      <c r="Q48" s="107">
        <f>IF(H48="I",'Sumário'!$F$55,IF(H48="A",'Sumário'!$F$56,'Sumário'!$F$57))</f>
        <v>0.4</v>
      </c>
      <c r="R48" s="108" t="b">
        <f t="shared" si="5"/>
        <v>0</v>
      </c>
      <c r="S48" s="88" t="b">
        <f t="shared" si="6"/>
        <v>0</v>
      </c>
      <c r="T48" s="88"/>
      <c r="U48" s="88"/>
      <c r="V48" s="88"/>
      <c r="W48" s="109"/>
      <c r="X48" s="109"/>
      <c r="Y48" s="109"/>
      <c r="Z48" s="109"/>
      <c r="AA48" s="109"/>
      <c r="AB48" s="109"/>
      <c r="AC48" s="109"/>
      <c r="AD48" s="109"/>
      <c r="AE48" s="109"/>
    </row>
    <row r="49" ht="18.0" customHeight="1">
      <c r="A49" s="87"/>
      <c r="B49" s="88"/>
      <c r="C49" s="88"/>
      <c r="D49" s="88"/>
      <c r="E49" s="88"/>
      <c r="F49" s="89"/>
      <c r="G49" s="90"/>
      <c r="H49" s="90"/>
      <c r="I49" s="90"/>
      <c r="J49" s="90"/>
      <c r="K49" s="90" t="str">
        <f t="shared" si="1"/>
        <v/>
      </c>
      <c r="L49" s="96" t="str">
        <f t="shared" si="2"/>
        <v/>
      </c>
      <c r="M49" s="99" t="str">
        <f t="shared" si="3"/>
        <v/>
      </c>
      <c r="N49" s="103" t="str">
        <f t="shared" si="4"/>
        <v/>
      </c>
      <c r="O49" s="105" t="str">
        <f>IF(H49="I",N49*Contagem!$U$11,IF(H49="E",N49*Contagem!$U$13,IF(H49="A",N49*Contagem!$U$12,IF(H49="T",N49*Contagem!$U$14,""))))</f>
        <v/>
      </c>
      <c r="P49" s="90"/>
      <c r="Q49" s="107">
        <f>IF(H49="I",'Sumário'!$F$55,IF(H49="A",'Sumário'!$F$56,'Sumário'!$F$57))</f>
        <v>0.4</v>
      </c>
      <c r="R49" s="108" t="b">
        <f t="shared" si="5"/>
        <v>0</v>
      </c>
      <c r="S49" s="88" t="b">
        <f t="shared" si="6"/>
        <v>0</v>
      </c>
      <c r="T49" s="88"/>
      <c r="U49" s="88"/>
      <c r="V49" s="88"/>
      <c r="W49" s="109"/>
      <c r="X49" s="109"/>
      <c r="Y49" s="109"/>
      <c r="Z49" s="109"/>
      <c r="AA49" s="109"/>
      <c r="AB49" s="109"/>
      <c r="AC49" s="109"/>
      <c r="AD49" s="109"/>
      <c r="AE49" s="109"/>
    </row>
    <row r="50" ht="18.0" customHeight="1">
      <c r="A50" s="87"/>
      <c r="B50" s="88"/>
      <c r="C50" s="88"/>
      <c r="D50" s="88"/>
      <c r="E50" s="88"/>
      <c r="F50" s="89"/>
      <c r="G50" s="90"/>
      <c r="H50" s="90"/>
      <c r="I50" s="90"/>
      <c r="J50" s="90"/>
      <c r="K50" s="90" t="str">
        <f t="shared" si="1"/>
        <v/>
      </c>
      <c r="L50" s="96" t="str">
        <f t="shared" si="2"/>
        <v/>
      </c>
      <c r="M50" s="99" t="str">
        <f t="shared" si="3"/>
        <v/>
      </c>
      <c r="N50" s="103" t="str">
        <f t="shared" si="4"/>
        <v/>
      </c>
      <c r="O50" s="105" t="str">
        <f>IF(H50="I",N50*Contagem!$U$11,IF(H50="E",N50*Contagem!$U$13,IF(H50="A",N50*Contagem!$U$12,IF(H50="T",N50*Contagem!$U$14,""))))</f>
        <v/>
      </c>
      <c r="P50" s="90"/>
      <c r="Q50" s="107">
        <f>IF(H50="I",'Sumário'!$F$55,IF(H50="A",'Sumário'!$F$56,'Sumário'!$F$57))</f>
        <v>0.4</v>
      </c>
      <c r="R50" s="108" t="b">
        <f t="shared" si="5"/>
        <v>0</v>
      </c>
      <c r="S50" s="88" t="b">
        <f t="shared" si="6"/>
        <v>0</v>
      </c>
      <c r="T50" s="88"/>
      <c r="U50" s="88"/>
      <c r="V50" s="88"/>
      <c r="W50" s="109"/>
      <c r="X50" s="109"/>
      <c r="Y50" s="109"/>
      <c r="Z50" s="109"/>
      <c r="AA50" s="109"/>
      <c r="AB50" s="109"/>
      <c r="AC50" s="109"/>
      <c r="AD50" s="109"/>
      <c r="AE50" s="109"/>
    </row>
    <row r="51" ht="18.0" customHeight="1">
      <c r="A51" s="87"/>
      <c r="B51" s="88"/>
      <c r="C51" s="88"/>
      <c r="D51" s="88"/>
      <c r="E51" s="88"/>
      <c r="F51" s="89"/>
      <c r="G51" s="90"/>
      <c r="H51" s="90"/>
      <c r="I51" s="90"/>
      <c r="J51" s="90"/>
      <c r="K51" s="90" t="str">
        <f t="shared" si="1"/>
        <v/>
      </c>
      <c r="L51" s="96" t="str">
        <f t="shared" si="2"/>
        <v/>
      </c>
      <c r="M51" s="99" t="str">
        <f t="shared" si="3"/>
        <v/>
      </c>
      <c r="N51" s="103" t="str">
        <f t="shared" si="4"/>
        <v/>
      </c>
      <c r="O51" s="105" t="str">
        <f>IF(H51="I",N51*Contagem!$U$11,IF(H51="E",N51*Contagem!$U$13,IF(H51="A",N51*Contagem!$U$12,IF(H51="T",N51*Contagem!$U$14,""))))</f>
        <v/>
      </c>
      <c r="P51" s="90"/>
      <c r="Q51" s="107">
        <f>IF(H51="I",'Sumário'!$F$55,IF(H51="A",'Sumário'!$F$56,'Sumário'!$F$57))</f>
        <v>0.4</v>
      </c>
      <c r="R51" s="108" t="b">
        <f t="shared" si="5"/>
        <v>0</v>
      </c>
      <c r="S51" s="88" t="b">
        <f t="shared" si="6"/>
        <v>0</v>
      </c>
      <c r="T51" s="88"/>
      <c r="U51" s="88"/>
      <c r="V51" s="88"/>
      <c r="W51" s="109"/>
      <c r="X51" s="109"/>
      <c r="Y51" s="109"/>
      <c r="Z51" s="109"/>
      <c r="AA51" s="109"/>
      <c r="AB51" s="109"/>
      <c r="AC51" s="109"/>
      <c r="AD51" s="109"/>
      <c r="AE51" s="109"/>
    </row>
    <row r="52" ht="18.0" customHeight="1">
      <c r="A52" s="87"/>
      <c r="B52" s="88"/>
      <c r="C52" s="88"/>
      <c r="D52" s="88"/>
      <c r="E52" s="88"/>
      <c r="F52" s="89"/>
      <c r="G52" s="90"/>
      <c r="H52" s="90"/>
      <c r="I52" s="90"/>
      <c r="J52" s="90"/>
      <c r="K52" s="90" t="str">
        <f t="shared" si="1"/>
        <v/>
      </c>
      <c r="L52" s="96" t="str">
        <f t="shared" si="2"/>
        <v/>
      </c>
      <c r="M52" s="99" t="str">
        <f t="shared" si="3"/>
        <v/>
      </c>
      <c r="N52" s="103" t="str">
        <f t="shared" si="4"/>
        <v/>
      </c>
      <c r="O52" s="105" t="str">
        <f>IF(H52="I",N52*Contagem!$U$11,IF(H52="E",N52*Contagem!$U$13,IF(H52="A",N52*Contagem!$U$12,IF(H52="T",N52*Contagem!$U$14,""))))</f>
        <v/>
      </c>
      <c r="P52" s="90"/>
      <c r="Q52" s="107">
        <f>IF(H52="I",'Sumário'!$F$55,IF(H52="A",'Sumário'!$F$56,'Sumário'!$F$57))</f>
        <v>0.4</v>
      </c>
      <c r="R52" s="108" t="b">
        <f t="shared" si="5"/>
        <v>0</v>
      </c>
      <c r="S52" s="88" t="b">
        <f t="shared" si="6"/>
        <v>0</v>
      </c>
      <c r="T52" s="88"/>
      <c r="U52" s="88"/>
      <c r="V52" s="88"/>
      <c r="W52" s="109"/>
      <c r="X52" s="109"/>
      <c r="Y52" s="109"/>
      <c r="Z52" s="109"/>
      <c r="AA52" s="109"/>
      <c r="AB52" s="109"/>
      <c r="AC52" s="109"/>
      <c r="AD52" s="109"/>
      <c r="AE52" s="109"/>
    </row>
    <row r="53" ht="18.0" customHeight="1">
      <c r="A53" s="87"/>
      <c r="B53" s="88"/>
      <c r="C53" s="88"/>
      <c r="D53" s="88"/>
      <c r="E53" s="88"/>
      <c r="F53" s="89"/>
      <c r="G53" s="90"/>
      <c r="H53" s="90"/>
      <c r="I53" s="90"/>
      <c r="J53" s="90"/>
      <c r="K53" s="90" t="str">
        <f t="shared" si="1"/>
        <v/>
      </c>
      <c r="L53" s="96" t="str">
        <f t="shared" si="2"/>
        <v/>
      </c>
      <c r="M53" s="99" t="str">
        <f t="shared" si="3"/>
        <v/>
      </c>
      <c r="N53" s="103" t="str">
        <f t="shared" si="4"/>
        <v/>
      </c>
      <c r="O53" s="105" t="str">
        <f>IF(H53="I",N53*Contagem!$U$11,IF(H53="E",N53*Contagem!$U$13,IF(H53="A",N53*Contagem!$U$12,IF(H53="T",N53*Contagem!$U$14,""))))</f>
        <v/>
      </c>
      <c r="P53" s="90"/>
      <c r="Q53" s="107">
        <f>IF(H53="I",'Sumário'!$F$55,IF(H53="A",'Sumário'!$F$56,'Sumário'!$F$57))</f>
        <v>0.4</v>
      </c>
      <c r="R53" s="108" t="b">
        <f t="shared" si="5"/>
        <v>0</v>
      </c>
      <c r="S53" s="88" t="b">
        <f t="shared" si="6"/>
        <v>0</v>
      </c>
      <c r="T53" s="88"/>
      <c r="U53" s="88"/>
      <c r="V53" s="88"/>
      <c r="W53" s="109"/>
      <c r="X53" s="109"/>
      <c r="Y53" s="109"/>
      <c r="Z53" s="109"/>
      <c r="AA53" s="109"/>
      <c r="AB53" s="109"/>
      <c r="AC53" s="109"/>
      <c r="AD53" s="109"/>
      <c r="AE53" s="109"/>
    </row>
    <row r="54" ht="18.0" customHeight="1">
      <c r="A54" s="87"/>
      <c r="B54" s="88"/>
      <c r="C54" s="88"/>
      <c r="D54" s="88"/>
      <c r="E54" s="88"/>
      <c r="F54" s="89"/>
      <c r="G54" s="90"/>
      <c r="H54" s="90"/>
      <c r="I54" s="90"/>
      <c r="J54" s="90"/>
      <c r="K54" s="90" t="str">
        <f t="shared" si="1"/>
        <v/>
      </c>
      <c r="L54" s="96" t="str">
        <f t="shared" si="2"/>
        <v/>
      </c>
      <c r="M54" s="99" t="str">
        <f t="shared" si="3"/>
        <v/>
      </c>
      <c r="N54" s="103" t="str">
        <f t="shared" si="4"/>
        <v/>
      </c>
      <c r="O54" s="105" t="str">
        <f>IF(H54="I",N54*Contagem!$U$11,IF(H54="E",N54*Contagem!$U$13,IF(H54="A",N54*Contagem!$U$12,IF(H54="T",N54*Contagem!$U$14,""))))</f>
        <v/>
      </c>
      <c r="P54" s="90"/>
      <c r="Q54" s="107">
        <f>IF(H54="I",'Sumário'!$F$55,IF(H54="A",'Sumário'!$F$56,'Sumário'!$F$57))</f>
        <v>0.4</v>
      </c>
      <c r="R54" s="108" t="b">
        <f t="shared" si="5"/>
        <v>0</v>
      </c>
      <c r="S54" s="88" t="b">
        <f t="shared" si="6"/>
        <v>0</v>
      </c>
      <c r="T54" s="88"/>
      <c r="U54" s="88"/>
      <c r="V54" s="88"/>
      <c r="W54" s="109"/>
      <c r="X54" s="109"/>
      <c r="Y54" s="109"/>
      <c r="Z54" s="109"/>
      <c r="AA54" s="109"/>
      <c r="AB54" s="109"/>
      <c r="AC54" s="109"/>
      <c r="AD54" s="109"/>
      <c r="AE54" s="109"/>
    </row>
    <row r="55" ht="18.0" customHeight="1">
      <c r="A55" s="87"/>
      <c r="B55" s="88"/>
      <c r="C55" s="88"/>
      <c r="D55" s="88"/>
      <c r="E55" s="88"/>
      <c r="F55" s="89"/>
      <c r="G55" s="90"/>
      <c r="H55" s="90"/>
      <c r="I55" s="90"/>
      <c r="J55" s="90"/>
      <c r="K55" s="90" t="str">
        <f t="shared" si="1"/>
        <v/>
      </c>
      <c r="L55" s="96" t="str">
        <f t="shared" si="2"/>
        <v/>
      </c>
      <c r="M55" s="99" t="str">
        <f t="shared" si="3"/>
        <v/>
      </c>
      <c r="N55" s="103" t="str">
        <f t="shared" si="4"/>
        <v/>
      </c>
      <c r="O55" s="105" t="str">
        <f>IF(H55="I",N55*Contagem!$U$11,IF(H55="E",N55*Contagem!$U$13,IF(H55="A",N55*Contagem!$U$12,IF(H55="T",N55*Contagem!$U$14,""))))</f>
        <v/>
      </c>
      <c r="P55" s="90"/>
      <c r="Q55" s="107">
        <f>IF(H55="I",'Sumário'!$F$55,IF(H55="A",'Sumário'!$F$56,'Sumário'!$F$57))</f>
        <v>0.4</v>
      </c>
      <c r="R55" s="108" t="b">
        <f t="shared" si="5"/>
        <v>0</v>
      </c>
      <c r="S55" s="88" t="b">
        <f t="shared" si="6"/>
        <v>0</v>
      </c>
      <c r="T55" s="88"/>
      <c r="U55" s="88"/>
      <c r="V55" s="88"/>
      <c r="W55" s="109"/>
      <c r="X55" s="109"/>
      <c r="Y55" s="109"/>
      <c r="Z55" s="109"/>
      <c r="AA55" s="109"/>
      <c r="AB55" s="109"/>
      <c r="AC55" s="109"/>
      <c r="AD55" s="109"/>
      <c r="AE55" s="109"/>
    </row>
    <row r="56" ht="18.0" customHeight="1">
      <c r="A56" s="87"/>
      <c r="B56" s="88"/>
      <c r="C56" s="88"/>
      <c r="D56" s="88"/>
      <c r="E56" s="88"/>
      <c r="F56" s="89"/>
      <c r="G56" s="90"/>
      <c r="H56" s="90"/>
      <c r="I56" s="90"/>
      <c r="J56" s="90"/>
      <c r="K56" s="90" t="str">
        <f t="shared" si="1"/>
        <v/>
      </c>
      <c r="L56" s="96" t="str">
        <f t="shared" si="2"/>
        <v/>
      </c>
      <c r="M56" s="99" t="str">
        <f t="shared" si="3"/>
        <v/>
      </c>
      <c r="N56" s="103" t="str">
        <f t="shared" si="4"/>
        <v/>
      </c>
      <c r="O56" s="105" t="str">
        <f>IF(H56="I",N56*Contagem!$U$11,IF(H56="E",N56*Contagem!$U$13,IF(H56="A",N56*Contagem!$U$12,IF(H56="T",N56*Contagem!$U$14,""))))</f>
        <v/>
      </c>
      <c r="P56" s="90"/>
      <c r="Q56" s="107">
        <f>IF(H56="I",'Sumário'!$F$55,IF(H56="A",'Sumário'!$F$56,'Sumário'!$F$57))</f>
        <v>0.4</v>
      </c>
      <c r="R56" s="108" t="b">
        <f t="shared" si="5"/>
        <v>0</v>
      </c>
      <c r="S56" s="88" t="b">
        <f t="shared" si="6"/>
        <v>0</v>
      </c>
      <c r="T56" s="88"/>
      <c r="U56" s="88"/>
      <c r="V56" s="88"/>
      <c r="W56" s="109"/>
      <c r="X56" s="109"/>
      <c r="Y56" s="109"/>
      <c r="Z56" s="109"/>
      <c r="AA56" s="109"/>
      <c r="AB56" s="109"/>
      <c r="AC56" s="109"/>
      <c r="AD56" s="109"/>
      <c r="AE56" s="109"/>
    </row>
    <row r="57" ht="18.0" customHeight="1">
      <c r="A57" s="87"/>
      <c r="B57" s="88"/>
      <c r="C57" s="88"/>
      <c r="D57" s="88"/>
      <c r="E57" s="88"/>
      <c r="F57" s="89"/>
      <c r="G57" s="90"/>
      <c r="H57" s="90"/>
      <c r="I57" s="90"/>
      <c r="J57" s="90"/>
      <c r="K57" s="90" t="str">
        <f t="shared" si="1"/>
        <v/>
      </c>
      <c r="L57" s="96" t="str">
        <f t="shared" si="2"/>
        <v/>
      </c>
      <c r="M57" s="99" t="str">
        <f t="shared" si="3"/>
        <v/>
      </c>
      <c r="N57" s="103" t="str">
        <f t="shared" si="4"/>
        <v/>
      </c>
      <c r="O57" s="105" t="str">
        <f>IF(H57="I",N57*Contagem!$U$11,IF(H57="E",N57*Contagem!$U$13,IF(H57="A",N57*Contagem!$U$12,IF(H57="T",N57*Contagem!$U$14,""))))</f>
        <v/>
      </c>
      <c r="P57" s="90"/>
      <c r="Q57" s="107">
        <f>IF(H57="I",'Sumário'!$F$55,IF(H57="A",'Sumário'!$F$56,'Sumário'!$F$57))</f>
        <v>0.4</v>
      </c>
      <c r="R57" s="108" t="b">
        <f t="shared" si="5"/>
        <v>0</v>
      </c>
      <c r="S57" s="88" t="b">
        <f t="shared" si="6"/>
        <v>0</v>
      </c>
      <c r="T57" s="88"/>
      <c r="U57" s="88"/>
      <c r="V57" s="88"/>
      <c r="W57" s="109"/>
      <c r="X57" s="109"/>
      <c r="Y57" s="109"/>
      <c r="Z57" s="109"/>
      <c r="AA57" s="109"/>
      <c r="AB57" s="109"/>
      <c r="AC57" s="109"/>
      <c r="AD57" s="109"/>
      <c r="AE57" s="109"/>
    </row>
    <row r="58" ht="18.0" customHeight="1">
      <c r="A58" s="87"/>
      <c r="B58" s="88"/>
      <c r="C58" s="88"/>
      <c r="D58" s="88"/>
      <c r="E58" s="88"/>
      <c r="F58" s="89"/>
      <c r="G58" s="90"/>
      <c r="H58" s="90"/>
      <c r="I58" s="90"/>
      <c r="J58" s="90"/>
      <c r="K58" s="90" t="str">
        <f t="shared" si="1"/>
        <v/>
      </c>
      <c r="L58" s="96" t="str">
        <f t="shared" si="2"/>
        <v/>
      </c>
      <c r="M58" s="99" t="str">
        <f t="shared" si="3"/>
        <v/>
      </c>
      <c r="N58" s="103" t="str">
        <f t="shared" si="4"/>
        <v/>
      </c>
      <c r="O58" s="105" t="str">
        <f>IF(H58="I",N58*Contagem!$U$11,IF(H58="E",N58*Contagem!$U$13,IF(H58="A",N58*Contagem!$U$12,IF(H58="T",N58*Contagem!$U$14,""))))</f>
        <v/>
      </c>
      <c r="P58" s="90"/>
      <c r="Q58" s="107">
        <f>IF(H58="I",'Sumário'!$F$55,IF(H58="A",'Sumário'!$F$56,'Sumário'!$F$57))</f>
        <v>0.4</v>
      </c>
      <c r="R58" s="108" t="b">
        <f t="shared" si="5"/>
        <v>0</v>
      </c>
      <c r="S58" s="88" t="b">
        <f t="shared" si="6"/>
        <v>0</v>
      </c>
      <c r="T58" s="88"/>
      <c r="U58" s="88"/>
      <c r="V58" s="88"/>
      <c r="W58" s="109"/>
      <c r="X58" s="109"/>
      <c r="Y58" s="109"/>
      <c r="Z58" s="109"/>
      <c r="AA58" s="109"/>
      <c r="AB58" s="109"/>
      <c r="AC58" s="109"/>
      <c r="AD58" s="109"/>
      <c r="AE58" s="109"/>
    </row>
    <row r="59" ht="18.0" customHeight="1">
      <c r="A59" s="87"/>
      <c r="B59" s="88"/>
      <c r="C59" s="88"/>
      <c r="D59" s="88"/>
      <c r="E59" s="88"/>
      <c r="F59" s="89"/>
      <c r="G59" s="90"/>
      <c r="H59" s="90"/>
      <c r="I59" s="90"/>
      <c r="J59" s="90"/>
      <c r="K59" s="90" t="str">
        <f t="shared" si="1"/>
        <v/>
      </c>
      <c r="L59" s="96" t="str">
        <f t="shared" si="2"/>
        <v/>
      </c>
      <c r="M59" s="99" t="str">
        <f t="shared" si="3"/>
        <v/>
      </c>
      <c r="N59" s="103" t="str">
        <f t="shared" si="4"/>
        <v/>
      </c>
      <c r="O59" s="105" t="str">
        <f>IF(H59="I",N59*Contagem!$U$11,IF(H59="E",N59*Contagem!$U$13,IF(H59="A",N59*Contagem!$U$12,IF(H59="T",N59*Contagem!$U$14,""))))</f>
        <v/>
      </c>
      <c r="P59" s="90"/>
      <c r="Q59" s="107">
        <f>IF(H59="I",'Sumário'!$F$55,IF(H59="A",'Sumário'!$F$56,'Sumário'!$F$57))</f>
        <v>0.4</v>
      </c>
      <c r="R59" s="108" t="b">
        <f t="shared" si="5"/>
        <v>0</v>
      </c>
      <c r="S59" s="88" t="b">
        <f t="shared" si="6"/>
        <v>0</v>
      </c>
      <c r="T59" s="88"/>
      <c r="U59" s="88"/>
      <c r="V59" s="88"/>
      <c r="W59" s="109"/>
      <c r="X59" s="109"/>
      <c r="Y59" s="109"/>
      <c r="Z59" s="109"/>
      <c r="AA59" s="109"/>
      <c r="AB59" s="109"/>
      <c r="AC59" s="109"/>
      <c r="AD59" s="109"/>
      <c r="AE59" s="109"/>
    </row>
    <row r="60" ht="18.0" customHeight="1">
      <c r="A60" s="87"/>
      <c r="B60" s="88"/>
      <c r="C60" s="88"/>
      <c r="D60" s="88"/>
      <c r="E60" s="88"/>
      <c r="F60" s="89"/>
      <c r="G60" s="90"/>
      <c r="H60" s="90"/>
      <c r="I60" s="90"/>
      <c r="J60" s="90"/>
      <c r="K60" s="90" t="str">
        <f t="shared" si="1"/>
        <v/>
      </c>
      <c r="L60" s="96" t="str">
        <f t="shared" si="2"/>
        <v/>
      </c>
      <c r="M60" s="99" t="str">
        <f t="shared" si="3"/>
        <v/>
      </c>
      <c r="N60" s="103" t="str">
        <f t="shared" si="4"/>
        <v/>
      </c>
      <c r="O60" s="105" t="str">
        <f>IF(H60="I",N60*Contagem!$U$11,IF(H60="E",N60*Contagem!$U$13,IF(H60="A",N60*Contagem!$U$12,IF(H60="T",N60*Contagem!$U$14,""))))</f>
        <v/>
      </c>
      <c r="P60" s="90"/>
      <c r="Q60" s="107">
        <f>IF(H60="I",'Sumário'!$F$55,IF(H60="A",'Sumário'!$F$56,'Sumário'!$F$57))</f>
        <v>0.4</v>
      </c>
      <c r="R60" s="108" t="b">
        <f t="shared" si="5"/>
        <v>0</v>
      </c>
      <c r="S60" s="88" t="b">
        <f t="shared" si="6"/>
        <v>0</v>
      </c>
      <c r="T60" s="88"/>
      <c r="U60" s="88"/>
      <c r="V60" s="88"/>
      <c r="W60" s="109"/>
      <c r="X60" s="109"/>
      <c r="Y60" s="109"/>
      <c r="Z60" s="109"/>
      <c r="AA60" s="109"/>
      <c r="AB60" s="109"/>
      <c r="AC60" s="109"/>
      <c r="AD60" s="109"/>
      <c r="AE60" s="109"/>
    </row>
    <row r="61" ht="18.0" customHeight="1">
      <c r="A61" s="87"/>
      <c r="B61" s="88"/>
      <c r="C61" s="88"/>
      <c r="D61" s="88"/>
      <c r="E61" s="88"/>
      <c r="F61" s="89"/>
      <c r="G61" s="90"/>
      <c r="H61" s="90"/>
      <c r="I61" s="90"/>
      <c r="J61" s="90"/>
      <c r="K61" s="90" t="str">
        <f t="shared" si="1"/>
        <v/>
      </c>
      <c r="L61" s="96" t="str">
        <f t="shared" si="2"/>
        <v/>
      </c>
      <c r="M61" s="99" t="str">
        <f t="shared" si="3"/>
        <v/>
      </c>
      <c r="N61" s="103" t="str">
        <f t="shared" si="4"/>
        <v/>
      </c>
      <c r="O61" s="105" t="str">
        <f>IF(H61="I",N61*Contagem!$U$11,IF(H61="E",N61*Contagem!$U$13,IF(H61="A",N61*Contagem!$U$12,IF(H61="T",N61*Contagem!$U$14,""))))</f>
        <v/>
      </c>
      <c r="P61" s="90"/>
      <c r="Q61" s="107">
        <f>IF(H61="I",'Sumário'!$F$55,IF(H61="A",'Sumário'!$F$56,'Sumário'!$F$57))</f>
        <v>0.4</v>
      </c>
      <c r="R61" s="108" t="b">
        <f t="shared" si="5"/>
        <v>0</v>
      </c>
      <c r="S61" s="88" t="b">
        <f t="shared" si="6"/>
        <v>0</v>
      </c>
      <c r="T61" s="88"/>
      <c r="U61" s="88"/>
      <c r="V61" s="88"/>
      <c r="W61" s="109"/>
      <c r="X61" s="109"/>
      <c r="Y61" s="109"/>
      <c r="Z61" s="109"/>
      <c r="AA61" s="109"/>
      <c r="AB61" s="109"/>
      <c r="AC61" s="109"/>
      <c r="AD61" s="109"/>
      <c r="AE61" s="109"/>
    </row>
    <row r="62" ht="18.0" customHeight="1">
      <c r="A62" s="87"/>
      <c r="B62" s="88"/>
      <c r="C62" s="88"/>
      <c r="D62" s="88"/>
      <c r="E62" s="88"/>
      <c r="F62" s="89"/>
      <c r="G62" s="90"/>
      <c r="H62" s="90"/>
      <c r="I62" s="90"/>
      <c r="J62" s="90"/>
      <c r="K62" s="90" t="str">
        <f t="shared" si="1"/>
        <v/>
      </c>
      <c r="L62" s="96" t="str">
        <f t="shared" si="2"/>
        <v/>
      </c>
      <c r="M62" s="99" t="str">
        <f t="shared" si="3"/>
        <v/>
      </c>
      <c r="N62" s="103" t="str">
        <f t="shared" si="4"/>
        <v/>
      </c>
      <c r="O62" s="105" t="str">
        <f>IF(H62="I",N62*Contagem!$U$11,IF(H62="E",N62*Contagem!$U$13,IF(H62="A",N62*Contagem!$U$12,IF(H62="T",N62*Contagem!$U$14,""))))</f>
        <v/>
      </c>
      <c r="P62" s="90"/>
      <c r="Q62" s="107">
        <f>IF(H62="I",'Sumário'!$F$55,IF(H62="A",'Sumário'!$F$56,'Sumário'!$F$57))</f>
        <v>0.4</v>
      </c>
      <c r="R62" s="108" t="b">
        <f t="shared" si="5"/>
        <v>0</v>
      </c>
      <c r="S62" s="88" t="b">
        <f t="shared" si="6"/>
        <v>0</v>
      </c>
      <c r="T62" s="88"/>
      <c r="U62" s="88"/>
      <c r="V62" s="88"/>
      <c r="W62" s="109"/>
      <c r="X62" s="109"/>
      <c r="Y62" s="109"/>
      <c r="Z62" s="109"/>
      <c r="AA62" s="109"/>
      <c r="AB62" s="109"/>
      <c r="AC62" s="109"/>
      <c r="AD62" s="109"/>
      <c r="AE62" s="109"/>
    </row>
    <row r="63" ht="18.0" customHeight="1">
      <c r="A63" s="87"/>
      <c r="B63" s="88"/>
      <c r="C63" s="88"/>
      <c r="D63" s="88"/>
      <c r="E63" s="88"/>
      <c r="F63" s="89"/>
      <c r="G63" s="90"/>
      <c r="H63" s="90"/>
      <c r="I63" s="90"/>
      <c r="J63" s="90"/>
      <c r="K63" s="90" t="str">
        <f t="shared" si="1"/>
        <v/>
      </c>
      <c r="L63" s="96" t="str">
        <f t="shared" si="2"/>
        <v/>
      </c>
      <c r="M63" s="99" t="str">
        <f t="shared" si="3"/>
        <v/>
      </c>
      <c r="N63" s="103" t="str">
        <f t="shared" si="4"/>
        <v/>
      </c>
      <c r="O63" s="105" t="str">
        <f>IF(H63="I",N63*Contagem!$U$11,IF(H63="E",N63*Contagem!$U$13,IF(H63="A",N63*Contagem!$U$12,IF(H63="T",N63*Contagem!$U$14,""))))</f>
        <v/>
      </c>
      <c r="P63" s="90"/>
      <c r="Q63" s="107">
        <f>IF(H63="I",'Sumário'!$F$55,IF(H63="A",'Sumário'!$F$56,'Sumário'!$F$57))</f>
        <v>0.4</v>
      </c>
      <c r="R63" s="108" t="b">
        <f t="shared" si="5"/>
        <v>0</v>
      </c>
      <c r="S63" s="88" t="b">
        <f t="shared" si="6"/>
        <v>0</v>
      </c>
      <c r="T63" s="88"/>
      <c r="U63" s="88"/>
      <c r="V63" s="88"/>
      <c r="W63" s="109"/>
      <c r="X63" s="109"/>
      <c r="Y63" s="109"/>
      <c r="Z63" s="109"/>
      <c r="AA63" s="109"/>
      <c r="AB63" s="109"/>
      <c r="AC63" s="109"/>
      <c r="AD63" s="109"/>
      <c r="AE63" s="109"/>
    </row>
    <row r="64" ht="18.0" customHeight="1">
      <c r="A64" s="87"/>
      <c r="B64" s="88"/>
      <c r="C64" s="88"/>
      <c r="D64" s="88"/>
      <c r="E64" s="88"/>
      <c r="F64" s="89"/>
      <c r="G64" s="90"/>
      <c r="H64" s="90"/>
      <c r="I64" s="90"/>
      <c r="J64" s="90"/>
      <c r="K64" s="90" t="str">
        <f t="shared" si="1"/>
        <v/>
      </c>
      <c r="L64" s="96" t="str">
        <f t="shared" si="2"/>
        <v/>
      </c>
      <c r="M64" s="99" t="str">
        <f t="shared" si="3"/>
        <v/>
      </c>
      <c r="N64" s="103" t="str">
        <f t="shared" si="4"/>
        <v/>
      </c>
      <c r="O64" s="105" t="str">
        <f>IF(H64="I",N64*Contagem!$U$11,IF(H64="E",N64*Contagem!$U$13,IF(H64="A",N64*Contagem!$U$12,IF(H64="T",N64*Contagem!$U$14,""))))</f>
        <v/>
      </c>
      <c r="P64" s="90"/>
      <c r="Q64" s="107">
        <f>IF(H64="I",'Sumário'!$F$55,IF(H64="A",'Sumário'!$F$56,'Sumário'!$F$57))</f>
        <v>0.4</v>
      </c>
      <c r="R64" s="108" t="b">
        <f t="shared" si="5"/>
        <v>0</v>
      </c>
      <c r="S64" s="88" t="b">
        <f t="shared" si="6"/>
        <v>0</v>
      </c>
      <c r="T64" s="88"/>
      <c r="U64" s="88"/>
      <c r="V64" s="88"/>
      <c r="W64" s="109"/>
      <c r="X64" s="109"/>
      <c r="Y64" s="109"/>
      <c r="Z64" s="109"/>
      <c r="AA64" s="109"/>
      <c r="AB64" s="109"/>
      <c r="AC64" s="109"/>
      <c r="AD64" s="109"/>
      <c r="AE64" s="109"/>
    </row>
    <row r="65" ht="18.0" customHeight="1">
      <c r="A65" s="87"/>
      <c r="B65" s="88"/>
      <c r="C65" s="88"/>
      <c r="D65" s="88"/>
      <c r="E65" s="88"/>
      <c r="F65" s="89"/>
      <c r="G65" s="90"/>
      <c r="H65" s="90"/>
      <c r="I65" s="90"/>
      <c r="J65" s="90"/>
      <c r="K65" s="90" t="str">
        <f t="shared" si="1"/>
        <v/>
      </c>
      <c r="L65" s="96" t="str">
        <f t="shared" si="2"/>
        <v/>
      </c>
      <c r="M65" s="99" t="str">
        <f t="shared" si="3"/>
        <v/>
      </c>
      <c r="N65" s="103" t="str">
        <f t="shared" si="4"/>
        <v/>
      </c>
      <c r="O65" s="105" t="str">
        <f>IF(H65="I",N65*Contagem!$U$11,IF(H65="E",N65*Contagem!$U$13,IF(H65="A",N65*Contagem!$U$12,IF(H65="T",N65*Contagem!$U$14,""))))</f>
        <v/>
      </c>
      <c r="P65" s="90"/>
      <c r="Q65" s="107">
        <f>IF(H65="I",'Sumário'!$F$55,IF(H65="A",'Sumário'!$F$56,'Sumário'!$F$57))</f>
        <v>0.4</v>
      </c>
      <c r="R65" s="108" t="b">
        <f t="shared" si="5"/>
        <v>0</v>
      </c>
      <c r="S65" s="88" t="b">
        <f t="shared" si="6"/>
        <v>0</v>
      </c>
      <c r="T65" s="88"/>
      <c r="U65" s="88"/>
      <c r="V65" s="88"/>
      <c r="W65" s="109"/>
      <c r="X65" s="109"/>
      <c r="Y65" s="109"/>
      <c r="Z65" s="109"/>
      <c r="AA65" s="109"/>
      <c r="AB65" s="109"/>
      <c r="AC65" s="109"/>
      <c r="AD65" s="109"/>
      <c r="AE65" s="109"/>
    </row>
    <row r="66" ht="18.0" customHeight="1">
      <c r="A66" s="87"/>
      <c r="B66" s="88"/>
      <c r="C66" s="88"/>
      <c r="D66" s="88"/>
      <c r="E66" s="88"/>
      <c r="F66" s="89"/>
      <c r="G66" s="90"/>
      <c r="H66" s="90"/>
      <c r="I66" s="90"/>
      <c r="J66" s="90"/>
      <c r="K66" s="90" t="str">
        <f t="shared" si="1"/>
        <v/>
      </c>
      <c r="L66" s="96" t="str">
        <f t="shared" si="2"/>
        <v/>
      </c>
      <c r="M66" s="99" t="str">
        <f t="shared" si="3"/>
        <v/>
      </c>
      <c r="N66" s="103" t="str">
        <f t="shared" si="4"/>
        <v/>
      </c>
      <c r="O66" s="105" t="str">
        <f>IF(H66="I",N66*Contagem!$U$11,IF(H66="E",N66*Contagem!$U$13,IF(H66="A",N66*Contagem!$U$12,IF(H66="T",N66*Contagem!$U$14,""))))</f>
        <v/>
      </c>
      <c r="P66" s="90"/>
      <c r="Q66" s="107">
        <f>IF(H66="I",'Sumário'!$F$55,IF(H66="A",'Sumário'!$F$56,'Sumário'!$F$57))</f>
        <v>0.4</v>
      </c>
      <c r="R66" s="108" t="b">
        <f t="shared" si="5"/>
        <v>0</v>
      </c>
      <c r="S66" s="88" t="b">
        <f t="shared" si="6"/>
        <v>0</v>
      </c>
      <c r="T66" s="88"/>
      <c r="U66" s="88"/>
      <c r="V66" s="88"/>
      <c r="W66" s="109"/>
      <c r="X66" s="109"/>
      <c r="Y66" s="109"/>
      <c r="Z66" s="109"/>
      <c r="AA66" s="109"/>
      <c r="AB66" s="109"/>
      <c r="AC66" s="109"/>
      <c r="AD66" s="109"/>
      <c r="AE66" s="109"/>
    </row>
    <row r="67" ht="18.0" customHeight="1">
      <c r="A67" s="87"/>
      <c r="B67" s="88"/>
      <c r="C67" s="88"/>
      <c r="D67" s="88"/>
      <c r="E67" s="88"/>
      <c r="F67" s="89"/>
      <c r="G67" s="90"/>
      <c r="H67" s="90"/>
      <c r="I67" s="90"/>
      <c r="J67" s="90"/>
      <c r="K67" s="90" t="str">
        <f t="shared" si="1"/>
        <v/>
      </c>
      <c r="L67" s="96" t="str">
        <f t="shared" si="2"/>
        <v/>
      </c>
      <c r="M67" s="99" t="str">
        <f t="shared" si="3"/>
        <v/>
      </c>
      <c r="N67" s="103" t="str">
        <f t="shared" si="4"/>
        <v/>
      </c>
      <c r="O67" s="105" t="str">
        <f>IF(H67="I",N67*Contagem!$U$11,IF(H67="E",N67*Contagem!$U$13,IF(H67="A",N67*Contagem!$U$12,IF(H67="T",N67*Contagem!$U$14,""))))</f>
        <v/>
      </c>
      <c r="P67" s="90"/>
      <c r="Q67" s="107">
        <f>IF(H67="I",'Sumário'!$F$55,IF(H67="A",'Sumário'!$F$56,'Sumário'!$F$57))</f>
        <v>0.4</v>
      </c>
      <c r="R67" s="108" t="b">
        <f t="shared" si="5"/>
        <v>0</v>
      </c>
      <c r="S67" s="88" t="b">
        <f t="shared" si="6"/>
        <v>0</v>
      </c>
      <c r="T67" s="88"/>
      <c r="U67" s="88"/>
      <c r="V67" s="88"/>
      <c r="W67" s="109"/>
      <c r="X67" s="109"/>
      <c r="Y67" s="109"/>
      <c r="Z67" s="109"/>
      <c r="AA67" s="109"/>
      <c r="AB67" s="109"/>
      <c r="AC67" s="109"/>
      <c r="AD67" s="109"/>
      <c r="AE67" s="109"/>
    </row>
    <row r="68" ht="18.0" customHeight="1">
      <c r="A68" s="87"/>
      <c r="B68" s="88"/>
      <c r="C68" s="88"/>
      <c r="D68" s="88"/>
      <c r="E68" s="88"/>
      <c r="F68" s="89"/>
      <c r="G68" s="90"/>
      <c r="H68" s="90"/>
      <c r="I68" s="90"/>
      <c r="J68" s="90"/>
      <c r="K68" s="90" t="str">
        <f t="shared" si="1"/>
        <v/>
      </c>
      <c r="L68" s="96" t="str">
        <f t="shared" si="2"/>
        <v/>
      </c>
      <c r="M68" s="99" t="str">
        <f t="shared" si="3"/>
        <v/>
      </c>
      <c r="N68" s="103" t="str">
        <f t="shared" si="4"/>
        <v/>
      </c>
      <c r="O68" s="105" t="str">
        <f>IF(H68="I",N68*Contagem!$U$11,IF(H68="E",N68*Contagem!$U$13,IF(H68="A",N68*Contagem!$U$12,IF(H68="T",N68*Contagem!$U$14,""))))</f>
        <v/>
      </c>
      <c r="P68" s="90"/>
      <c r="Q68" s="107">
        <f>IF(H68="I",'Sumário'!$F$55,IF(H68="A",'Sumário'!$F$56,'Sumário'!$F$57))</f>
        <v>0.4</v>
      </c>
      <c r="R68" s="108" t="b">
        <f t="shared" si="5"/>
        <v>0</v>
      </c>
      <c r="S68" s="88" t="b">
        <f t="shared" si="6"/>
        <v>0</v>
      </c>
      <c r="T68" s="88"/>
      <c r="U68" s="88"/>
      <c r="V68" s="88"/>
      <c r="W68" s="109"/>
      <c r="X68" s="109"/>
      <c r="Y68" s="109"/>
      <c r="Z68" s="109"/>
      <c r="AA68" s="109"/>
      <c r="AB68" s="109"/>
      <c r="AC68" s="109"/>
      <c r="AD68" s="109"/>
      <c r="AE68" s="109"/>
    </row>
    <row r="69" ht="18.0" customHeight="1">
      <c r="A69" s="87"/>
      <c r="B69" s="88"/>
      <c r="C69" s="88"/>
      <c r="D69" s="88"/>
      <c r="E69" s="88"/>
      <c r="F69" s="89"/>
      <c r="G69" s="90"/>
      <c r="H69" s="90"/>
      <c r="I69" s="90"/>
      <c r="J69" s="90"/>
      <c r="K69" s="90" t="str">
        <f t="shared" si="1"/>
        <v/>
      </c>
      <c r="L69" s="96" t="str">
        <f t="shared" si="2"/>
        <v/>
      </c>
      <c r="M69" s="99" t="str">
        <f t="shared" si="3"/>
        <v/>
      </c>
      <c r="N69" s="103" t="str">
        <f t="shared" si="4"/>
        <v/>
      </c>
      <c r="O69" s="105" t="str">
        <f>IF(H69="I",N69*Contagem!$U$11,IF(H69="E",N69*Contagem!$U$13,IF(H69="A",N69*Contagem!$U$12,IF(H69="T",N69*Contagem!$U$14,""))))</f>
        <v/>
      </c>
      <c r="P69" s="90"/>
      <c r="Q69" s="107">
        <f>IF(H69="I",'Sumário'!$F$55,IF(H69="A",'Sumário'!$F$56,'Sumário'!$F$57))</f>
        <v>0.4</v>
      </c>
      <c r="R69" s="108" t="b">
        <f t="shared" si="5"/>
        <v>0</v>
      </c>
      <c r="S69" s="88" t="b">
        <f t="shared" si="6"/>
        <v>0</v>
      </c>
      <c r="T69" s="88"/>
      <c r="U69" s="88"/>
      <c r="V69" s="88"/>
      <c r="W69" s="109"/>
      <c r="X69" s="109"/>
      <c r="Y69" s="109"/>
      <c r="Z69" s="109"/>
      <c r="AA69" s="109"/>
      <c r="AB69" s="109"/>
      <c r="AC69" s="109"/>
      <c r="AD69" s="109"/>
      <c r="AE69" s="109"/>
    </row>
    <row r="70" ht="18.0" customHeight="1">
      <c r="A70" s="87"/>
      <c r="B70" s="88"/>
      <c r="C70" s="88"/>
      <c r="D70" s="88"/>
      <c r="E70" s="88"/>
      <c r="F70" s="89"/>
      <c r="G70" s="90"/>
      <c r="H70" s="90"/>
      <c r="I70" s="90"/>
      <c r="J70" s="90"/>
      <c r="K70" s="90" t="str">
        <f t="shared" si="1"/>
        <v/>
      </c>
      <c r="L70" s="96" t="str">
        <f t="shared" si="2"/>
        <v/>
      </c>
      <c r="M70" s="99" t="str">
        <f t="shared" si="3"/>
        <v/>
      </c>
      <c r="N70" s="103" t="str">
        <f t="shared" si="4"/>
        <v/>
      </c>
      <c r="O70" s="105" t="str">
        <f>IF(H70="I",N70*Contagem!$U$11,IF(H70="E",N70*Contagem!$U$13,IF(H70="A",N70*Contagem!$U$12,IF(H70="T",N70*Contagem!$U$14,""))))</f>
        <v/>
      </c>
      <c r="P70" s="90"/>
      <c r="Q70" s="107">
        <f>IF(H70="I",'Sumário'!$F$55,IF(H70="A",'Sumário'!$F$56,'Sumário'!$F$57))</f>
        <v>0.4</v>
      </c>
      <c r="R70" s="108" t="b">
        <f t="shared" si="5"/>
        <v>0</v>
      </c>
      <c r="S70" s="88" t="b">
        <f t="shared" si="6"/>
        <v>0</v>
      </c>
      <c r="T70" s="88"/>
      <c r="U70" s="88"/>
      <c r="V70" s="88"/>
      <c r="W70" s="109"/>
      <c r="X70" s="109"/>
      <c r="Y70" s="109"/>
      <c r="Z70" s="109"/>
      <c r="AA70" s="109"/>
      <c r="AB70" s="109"/>
      <c r="AC70" s="109"/>
      <c r="AD70" s="109"/>
      <c r="AE70" s="109"/>
    </row>
    <row r="71" ht="18.0" customHeight="1">
      <c r="A71" s="87"/>
      <c r="B71" s="88"/>
      <c r="C71" s="88"/>
      <c r="D71" s="88"/>
      <c r="E71" s="88"/>
      <c r="F71" s="89"/>
      <c r="G71" s="90"/>
      <c r="H71" s="90"/>
      <c r="I71" s="90"/>
      <c r="J71" s="90"/>
      <c r="K71" s="90" t="str">
        <f t="shared" si="1"/>
        <v/>
      </c>
      <c r="L71" s="96" t="str">
        <f t="shared" si="2"/>
        <v/>
      </c>
      <c r="M71" s="99" t="str">
        <f t="shared" si="3"/>
        <v/>
      </c>
      <c r="N71" s="103" t="str">
        <f t="shared" si="4"/>
        <v/>
      </c>
      <c r="O71" s="105" t="str">
        <f>IF(H71="I",N71*Contagem!$U$11,IF(H71="E",N71*Contagem!$U$13,IF(H71="A",N71*Contagem!$U$12,IF(H71="T",N71*Contagem!$U$14,""))))</f>
        <v/>
      </c>
      <c r="P71" s="90"/>
      <c r="Q71" s="107">
        <f>IF(H71="I",'Sumário'!$F$55,IF(H71="A",'Sumário'!$F$56,'Sumário'!$F$57))</f>
        <v>0.4</v>
      </c>
      <c r="R71" s="108" t="b">
        <f t="shared" si="5"/>
        <v>0</v>
      </c>
      <c r="S71" s="88" t="b">
        <f t="shared" si="6"/>
        <v>0</v>
      </c>
      <c r="T71" s="88"/>
      <c r="U71" s="88"/>
      <c r="V71" s="88"/>
      <c r="W71" s="109"/>
      <c r="X71" s="109"/>
      <c r="Y71" s="109"/>
      <c r="Z71" s="109"/>
      <c r="AA71" s="109"/>
      <c r="AB71" s="109"/>
      <c r="AC71" s="109"/>
      <c r="AD71" s="109"/>
      <c r="AE71" s="109"/>
    </row>
    <row r="72" ht="18.0" customHeight="1">
      <c r="A72" s="87"/>
      <c r="B72" s="88"/>
      <c r="C72" s="88"/>
      <c r="D72" s="88"/>
      <c r="E72" s="88"/>
      <c r="F72" s="89"/>
      <c r="G72" s="90"/>
      <c r="H72" s="90"/>
      <c r="I72" s="90"/>
      <c r="J72" s="90"/>
      <c r="K72" s="90" t="str">
        <f t="shared" si="1"/>
        <v/>
      </c>
      <c r="L72" s="96" t="str">
        <f t="shared" si="2"/>
        <v/>
      </c>
      <c r="M72" s="99" t="str">
        <f t="shared" si="3"/>
        <v/>
      </c>
      <c r="N72" s="103" t="str">
        <f t="shared" si="4"/>
        <v/>
      </c>
      <c r="O72" s="105" t="str">
        <f>IF(H72="I",N72*Contagem!$U$11,IF(H72="E",N72*Contagem!$U$13,IF(H72="A",N72*Contagem!$U$12,IF(H72="T",N72*Contagem!$U$14,""))))</f>
        <v/>
      </c>
      <c r="P72" s="90"/>
      <c r="Q72" s="107">
        <f>IF(H72="I",'Sumário'!$F$55,IF(H72="A",'Sumário'!$F$56,'Sumário'!$F$57))</f>
        <v>0.4</v>
      </c>
      <c r="R72" s="108" t="b">
        <f t="shared" si="5"/>
        <v>0</v>
      </c>
      <c r="S72" s="88" t="b">
        <f t="shared" si="6"/>
        <v>0</v>
      </c>
      <c r="T72" s="88"/>
      <c r="U72" s="88"/>
      <c r="V72" s="88"/>
      <c r="W72" s="109"/>
      <c r="X72" s="109"/>
      <c r="Y72" s="109"/>
      <c r="Z72" s="109"/>
      <c r="AA72" s="109"/>
      <c r="AB72" s="109"/>
      <c r="AC72" s="109"/>
      <c r="AD72" s="109"/>
      <c r="AE72" s="109"/>
    </row>
    <row r="73" ht="18.0" customHeight="1">
      <c r="A73" s="87"/>
      <c r="B73" s="88"/>
      <c r="C73" s="88"/>
      <c r="D73" s="88"/>
      <c r="E73" s="88"/>
      <c r="F73" s="89"/>
      <c r="G73" s="90"/>
      <c r="H73" s="90"/>
      <c r="I73" s="90"/>
      <c r="J73" s="90"/>
      <c r="K73" s="90" t="str">
        <f t="shared" si="1"/>
        <v/>
      </c>
      <c r="L73" s="96" t="str">
        <f t="shared" si="2"/>
        <v/>
      </c>
      <c r="M73" s="99" t="str">
        <f t="shared" si="3"/>
        <v/>
      </c>
      <c r="N73" s="103" t="str">
        <f t="shared" si="4"/>
        <v/>
      </c>
      <c r="O73" s="105" t="str">
        <f>IF(H73="I",N73*Contagem!$U$11,IF(H73="E",N73*Contagem!$U$13,IF(H73="A",N73*Contagem!$U$12,IF(H73="T",N73*Contagem!$U$14,""))))</f>
        <v/>
      </c>
      <c r="P73" s="90"/>
      <c r="Q73" s="107">
        <f>IF(H73="I",'Sumário'!$F$55,IF(H73="A",'Sumário'!$F$56,'Sumário'!$F$57))</f>
        <v>0.4</v>
      </c>
      <c r="R73" s="108" t="b">
        <f t="shared" si="5"/>
        <v>0</v>
      </c>
      <c r="S73" s="88" t="b">
        <f t="shared" si="6"/>
        <v>0</v>
      </c>
      <c r="T73" s="88"/>
      <c r="U73" s="88"/>
      <c r="V73" s="88"/>
      <c r="W73" s="109"/>
      <c r="X73" s="109"/>
      <c r="Y73" s="109"/>
      <c r="Z73" s="109"/>
      <c r="AA73" s="109"/>
      <c r="AB73" s="109"/>
      <c r="AC73" s="109"/>
      <c r="AD73" s="109"/>
      <c r="AE73" s="109"/>
    </row>
    <row r="74" ht="18.0" customHeight="1">
      <c r="A74" s="87"/>
      <c r="B74" s="88"/>
      <c r="C74" s="88"/>
      <c r="D74" s="88"/>
      <c r="E74" s="88"/>
      <c r="F74" s="89"/>
      <c r="G74" s="90"/>
      <c r="H74" s="90"/>
      <c r="I74" s="90"/>
      <c r="J74" s="90"/>
      <c r="K74" s="90" t="str">
        <f t="shared" si="1"/>
        <v/>
      </c>
      <c r="L74" s="96" t="str">
        <f t="shared" si="2"/>
        <v/>
      </c>
      <c r="M74" s="99" t="str">
        <f t="shared" si="3"/>
        <v/>
      </c>
      <c r="N74" s="103" t="str">
        <f t="shared" si="4"/>
        <v/>
      </c>
      <c r="O74" s="105" t="str">
        <f>IF(H74="I",N74*Contagem!$U$11,IF(H74="E",N74*Contagem!$U$13,IF(H74="A",N74*Contagem!$U$12,IF(H74="T",N74*Contagem!$U$14,""))))</f>
        <v/>
      </c>
      <c r="P74" s="90"/>
      <c r="Q74" s="107">
        <f>IF(H74="I",'Sumário'!$F$55,IF(H74="A",'Sumário'!$F$56,'Sumário'!$F$57))</f>
        <v>0.4</v>
      </c>
      <c r="R74" s="108" t="b">
        <f t="shared" si="5"/>
        <v>0</v>
      </c>
      <c r="S74" s="88" t="b">
        <f t="shared" si="6"/>
        <v>0</v>
      </c>
      <c r="T74" s="88"/>
      <c r="U74" s="88"/>
      <c r="V74" s="88"/>
      <c r="W74" s="109"/>
      <c r="X74" s="109"/>
      <c r="Y74" s="109"/>
      <c r="Z74" s="109"/>
      <c r="AA74" s="109"/>
      <c r="AB74" s="109"/>
      <c r="AC74" s="109"/>
      <c r="AD74" s="109"/>
      <c r="AE74" s="109"/>
    </row>
    <row r="75" ht="18.0" customHeight="1">
      <c r="A75" s="87"/>
      <c r="B75" s="88"/>
      <c r="C75" s="88"/>
      <c r="D75" s="88"/>
      <c r="E75" s="88"/>
      <c r="F75" s="89"/>
      <c r="G75" s="90"/>
      <c r="H75" s="90"/>
      <c r="I75" s="90"/>
      <c r="J75" s="90"/>
      <c r="K75" s="90" t="str">
        <f t="shared" si="1"/>
        <v/>
      </c>
      <c r="L75" s="96" t="str">
        <f t="shared" si="2"/>
        <v/>
      </c>
      <c r="M75" s="99" t="str">
        <f t="shared" si="3"/>
        <v/>
      </c>
      <c r="N75" s="103" t="str">
        <f t="shared" si="4"/>
        <v/>
      </c>
      <c r="O75" s="105" t="str">
        <f>IF(H75="I",N75*Contagem!$U$11,IF(H75="E",N75*Contagem!$U$13,IF(H75="A",N75*Contagem!$U$12,IF(H75="T",N75*Contagem!$U$14,""))))</f>
        <v/>
      </c>
      <c r="P75" s="90"/>
      <c r="Q75" s="107">
        <f>IF(H75="I",'Sumário'!$F$55,IF(H75="A",'Sumário'!$F$56,'Sumário'!$F$57))</f>
        <v>0.4</v>
      </c>
      <c r="R75" s="108" t="b">
        <f t="shared" si="5"/>
        <v>0</v>
      </c>
      <c r="S75" s="88" t="b">
        <f t="shared" si="6"/>
        <v>0</v>
      </c>
      <c r="T75" s="88"/>
      <c r="U75" s="88"/>
      <c r="V75" s="88"/>
      <c r="W75" s="109"/>
      <c r="X75" s="109"/>
      <c r="Y75" s="109"/>
      <c r="Z75" s="109"/>
      <c r="AA75" s="109"/>
      <c r="AB75" s="109"/>
      <c r="AC75" s="109"/>
      <c r="AD75" s="109"/>
      <c r="AE75" s="109"/>
    </row>
    <row r="76" ht="18.0" customHeight="1">
      <c r="A76" s="87"/>
      <c r="B76" s="88"/>
      <c r="C76" s="88"/>
      <c r="D76" s="88"/>
      <c r="E76" s="88"/>
      <c r="F76" s="89"/>
      <c r="G76" s="90"/>
      <c r="H76" s="90"/>
      <c r="I76" s="90"/>
      <c r="J76" s="90"/>
      <c r="K76" s="90" t="str">
        <f t="shared" si="1"/>
        <v/>
      </c>
      <c r="L76" s="96" t="str">
        <f t="shared" si="2"/>
        <v/>
      </c>
      <c r="M76" s="99" t="str">
        <f t="shared" si="3"/>
        <v/>
      </c>
      <c r="N76" s="103" t="str">
        <f t="shared" si="4"/>
        <v/>
      </c>
      <c r="O76" s="105" t="str">
        <f>IF(H76="I",N76*Contagem!$U$11,IF(H76="E",N76*Contagem!$U$13,IF(H76="A",N76*Contagem!$U$12,IF(H76="T",N76*Contagem!$U$14,""))))</f>
        <v/>
      </c>
      <c r="P76" s="90"/>
      <c r="Q76" s="107">
        <f>IF(H76="I",'Sumário'!$F$55,IF(H76="A",'Sumário'!$F$56,'Sumário'!$F$57))</f>
        <v>0.4</v>
      </c>
      <c r="R76" s="108" t="b">
        <f t="shared" si="5"/>
        <v>0</v>
      </c>
      <c r="S76" s="88" t="b">
        <f t="shared" si="6"/>
        <v>0</v>
      </c>
      <c r="T76" s="88"/>
      <c r="U76" s="88"/>
      <c r="V76" s="88"/>
      <c r="W76" s="109"/>
      <c r="X76" s="109"/>
      <c r="Y76" s="109"/>
      <c r="Z76" s="109"/>
      <c r="AA76" s="109"/>
      <c r="AB76" s="109"/>
      <c r="AC76" s="109"/>
      <c r="AD76" s="109"/>
      <c r="AE76" s="109"/>
    </row>
    <row r="77" ht="18.0" customHeight="1">
      <c r="A77" s="87"/>
      <c r="B77" s="88"/>
      <c r="C77" s="88"/>
      <c r="D77" s="88"/>
      <c r="E77" s="88"/>
      <c r="F77" s="89"/>
      <c r="G77" s="90"/>
      <c r="H77" s="90"/>
      <c r="I77" s="90"/>
      <c r="J77" s="90"/>
      <c r="K77" s="90" t="str">
        <f t="shared" si="1"/>
        <v/>
      </c>
      <c r="L77" s="96" t="str">
        <f t="shared" si="2"/>
        <v/>
      </c>
      <c r="M77" s="99" t="str">
        <f t="shared" si="3"/>
        <v/>
      </c>
      <c r="N77" s="103" t="str">
        <f t="shared" si="4"/>
        <v/>
      </c>
      <c r="O77" s="105" t="str">
        <f>IF(H77="I",N77*Contagem!$U$11,IF(H77="E",N77*Contagem!$U$13,IF(H77="A",N77*Contagem!$U$12,IF(H77="T",N77*Contagem!$U$14,""))))</f>
        <v/>
      </c>
      <c r="P77" s="90"/>
      <c r="Q77" s="107">
        <f>IF(H77="I",'Sumário'!$F$55,IF(H77="A",'Sumário'!$F$56,'Sumário'!$F$57))</f>
        <v>0.4</v>
      </c>
      <c r="R77" s="108" t="b">
        <f t="shared" si="5"/>
        <v>0</v>
      </c>
      <c r="S77" s="88" t="b">
        <f t="shared" si="6"/>
        <v>0</v>
      </c>
      <c r="T77" s="88"/>
      <c r="U77" s="88"/>
      <c r="V77" s="88"/>
      <c r="W77" s="109"/>
      <c r="X77" s="109"/>
      <c r="Y77" s="109"/>
      <c r="Z77" s="109"/>
      <c r="AA77" s="109"/>
      <c r="AB77" s="109"/>
      <c r="AC77" s="109"/>
      <c r="AD77" s="109"/>
      <c r="AE77" s="109"/>
    </row>
    <row r="78" ht="18.0" customHeight="1">
      <c r="A78" s="87"/>
      <c r="B78" s="88"/>
      <c r="C78" s="88"/>
      <c r="D78" s="88"/>
      <c r="E78" s="88"/>
      <c r="F78" s="89"/>
      <c r="G78" s="90"/>
      <c r="H78" s="90"/>
      <c r="I78" s="90"/>
      <c r="J78" s="90"/>
      <c r="K78" s="90" t="str">
        <f t="shared" si="1"/>
        <v/>
      </c>
      <c r="L78" s="96" t="str">
        <f t="shared" si="2"/>
        <v/>
      </c>
      <c r="M78" s="99" t="str">
        <f t="shared" si="3"/>
        <v/>
      </c>
      <c r="N78" s="103" t="str">
        <f t="shared" si="4"/>
        <v/>
      </c>
      <c r="O78" s="105" t="str">
        <f>IF(H78="I",N78*Contagem!$U$11,IF(H78="E",N78*Contagem!$U$13,IF(H78="A",N78*Contagem!$U$12,IF(H78="T",N78*Contagem!$U$14,""))))</f>
        <v/>
      </c>
      <c r="P78" s="90"/>
      <c r="Q78" s="107">
        <f>IF(H78="I",'Sumário'!$F$55,IF(H78="A",'Sumário'!$F$56,'Sumário'!$F$57))</f>
        <v>0.4</v>
      </c>
      <c r="R78" s="108" t="b">
        <f t="shared" si="5"/>
        <v>0</v>
      </c>
      <c r="S78" s="88" t="b">
        <f t="shared" si="6"/>
        <v>0</v>
      </c>
      <c r="T78" s="88"/>
      <c r="U78" s="88"/>
      <c r="V78" s="88"/>
      <c r="W78" s="109"/>
      <c r="X78" s="109"/>
      <c r="Y78" s="109"/>
      <c r="Z78" s="109"/>
      <c r="AA78" s="109"/>
      <c r="AB78" s="109"/>
      <c r="AC78" s="109"/>
      <c r="AD78" s="109"/>
      <c r="AE78" s="109"/>
    </row>
    <row r="79" ht="18.0" customHeight="1">
      <c r="A79" s="87"/>
      <c r="B79" s="88"/>
      <c r="C79" s="88"/>
      <c r="D79" s="88"/>
      <c r="E79" s="88"/>
      <c r="F79" s="89"/>
      <c r="G79" s="90"/>
      <c r="H79" s="90"/>
      <c r="I79" s="90"/>
      <c r="J79" s="90"/>
      <c r="K79" s="90" t="str">
        <f t="shared" si="1"/>
        <v/>
      </c>
      <c r="L79" s="96" t="str">
        <f t="shared" si="2"/>
        <v/>
      </c>
      <c r="M79" s="99" t="str">
        <f t="shared" si="3"/>
        <v/>
      </c>
      <c r="N79" s="103" t="str">
        <f t="shared" si="4"/>
        <v/>
      </c>
      <c r="O79" s="105" t="str">
        <f>IF(H79="I",N79*Contagem!$U$11,IF(H79="E",N79*Contagem!$U$13,IF(H79="A",N79*Contagem!$U$12,IF(H79="T",N79*Contagem!$U$14,""))))</f>
        <v/>
      </c>
      <c r="P79" s="90"/>
      <c r="Q79" s="107">
        <f>IF(H79="I",'Sumário'!$F$55,IF(H79="A",'Sumário'!$F$56,'Sumário'!$F$57))</f>
        <v>0.4</v>
      </c>
      <c r="R79" s="108" t="b">
        <f t="shared" si="5"/>
        <v>0</v>
      </c>
      <c r="S79" s="88" t="b">
        <f t="shared" si="6"/>
        <v>0</v>
      </c>
      <c r="T79" s="88"/>
      <c r="U79" s="88"/>
      <c r="V79" s="88"/>
      <c r="W79" s="109"/>
      <c r="X79" s="109"/>
      <c r="Y79" s="109"/>
      <c r="Z79" s="109"/>
      <c r="AA79" s="109"/>
      <c r="AB79" s="109"/>
      <c r="AC79" s="109"/>
      <c r="AD79" s="109"/>
      <c r="AE79" s="109"/>
    </row>
    <row r="80" ht="18.0" customHeight="1">
      <c r="A80" s="87"/>
      <c r="B80" s="88"/>
      <c r="C80" s="88"/>
      <c r="D80" s="88"/>
      <c r="E80" s="88"/>
      <c r="F80" s="89"/>
      <c r="G80" s="90"/>
      <c r="H80" s="90"/>
      <c r="I80" s="90"/>
      <c r="J80" s="90"/>
      <c r="K80" s="90" t="str">
        <f t="shared" si="1"/>
        <v/>
      </c>
      <c r="L80" s="96" t="str">
        <f t="shared" si="2"/>
        <v/>
      </c>
      <c r="M80" s="99" t="str">
        <f t="shared" si="3"/>
        <v/>
      </c>
      <c r="N80" s="103" t="str">
        <f t="shared" si="4"/>
        <v/>
      </c>
      <c r="O80" s="105" t="str">
        <f>IF(H80="I",N80*Contagem!$U$11,IF(H80="E",N80*Contagem!$U$13,IF(H80="A",N80*Contagem!$U$12,IF(H80="T",N80*Contagem!$U$14,""))))</f>
        <v/>
      </c>
      <c r="P80" s="90"/>
      <c r="Q80" s="107">
        <f>IF(H80="I",'Sumário'!$F$55,IF(H80="A",'Sumário'!$F$56,'Sumário'!$F$57))</f>
        <v>0.4</v>
      </c>
      <c r="R80" s="108" t="b">
        <f t="shared" si="5"/>
        <v>0</v>
      </c>
      <c r="S80" s="88" t="b">
        <f t="shared" si="6"/>
        <v>0</v>
      </c>
      <c r="T80" s="88"/>
      <c r="U80" s="88"/>
      <c r="V80" s="88"/>
      <c r="W80" s="109"/>
      <c r="X80" s="109"/>
      <c r="Y80" s="109"/>
      <c r="Z80" s="109"/>
      <c r="AA80" s="109"/>
      <c r="AB80" s="109"/>
      <c r="AC80" s="109"/>
      <c r="AD80" s="109"/>
      <c r="AE80" s="109"/>
    </row>
    <row r="81" ht="18.0" customHeight="1">
      <c r="A81" s="87"/>
      <c r="B81" s="88"/>
      <c r="C81" s="88"/>
      <c r="D81" s="88"/>
      <c r="E81" s="88"/>
      <c r="F81" s="89"/>
      <c r="G81" s="90"/>
      <c r="H81" s="90"/>
      <c r="I81" s="90"/>
      <c r="J81" s="90"/>
      <c r="K81" s="90" t="str">
        <f t="shared" si="1"/>
        <v/>
      </c>
      <c r="L81" s="96" t="str">
        <f t="shared" si="2"/>
        <v/>
      </c>
      <c r="M81" s="99" t="str">
        <f t="shared" si="3"/>
        <v/>
      </c>
      <c r="N81" s="103" t="str">
        <f t="shared" si="4"/>
        <v/>
      </c>
      <c r="O81" s="105" t="str">
        <f>IF(H81="I",N81*Contagem!$U$11,IF(H81="E",N81*Contagem!$U$13,IF(H81="A",N81*Contagem!$U$12,IF(H81="T",N81*Contagem!$U$14,""))))</f>
        <v/>
      </c>
      <c r="P81" s="90"/>
      <c r="Q81" s="107">
        <f>IF(H81="I",'Sumário'!$F$55,IF(H81="A",'Sumário'!$F$56,'Sumário'!$F$57))</f>
        <v>0.4</v>
      </c>
      <c r="R81" s="108" t="b">
        <f t="shared" si="5"/>
        <v>0</v>
      </c>
      <c r="S81" s="88" t="b">
        <f t="shared" si="6"/>
        <v>0</v>
      </c>
      <c r="T81" s="88"/>
      <c r="U81" s="88"/>
      <c r="V81" s="88"/>
      <c r="W81" s="109"/>
      <c r="X81" s="109"/>
      <c r="Y81" s="109"/>
      <c r="Z81" s="109"/>
      <c r="AA81" s="109"/>
      <c r="AB81" s="109"/>
      <c r="AC81" s="109"/>
      <c r="AD81" s="109"/>
      <c r="AE81" s="109"/>
    </row>
    <row r="82" ht="18.0" customHeight="1">
      <c r="A82" s="87"/>
      <c r="B82" s="88"/>
      <c r="C82" s="88"/>
      <c r="D82" s="88"/>
      <c r="E82" s="88"/>
      <c r="F82" s="89"/>
      <c r="G82" s="90"/>
      <c r="H82" s="90"/>
      <c r="I82" s="90"/>
      <c r="J82" s="90"/>
      <c r="K82" s="90" t="str">
        <f t="shared" si="1"/>
        <v/>
      </c>
      <c r="L82" s="96" t="str">
        <f t="shared" si="2"/>
        <v/>
      </c>
      <c r="M82" s="99" t="str">
        <f t="shared" si="3"/>
        <v/>
      </c>
      <c r="N82" s="103" t="str">
        <f t="shared" si="4"/>
        <v/>
      </c>
      <c r="O82" s="105" t="str">
        <f>IF(H82="I",N82*Contagem!$U$11,IF(H82="E",N82*Contagem!$U$13,IF(H82="A",N82*Contagem!$U$12,IF(H82="T",N82*Contagem!$U$14,""))))</f>
        <v/>
      </c>
      <c r="P82" s="90"/>
      <c r="Q82" s="107">
        <f>IF(H82="I",'Sumário'!$F$55,IF(H82="A",'Sumário'!$F$56,'Sumário'!$F$57))</f>
        <v>0.4</v>
      </c>
      <c r="R82" s="108" t="b">
        <f t="shared" si="5"/>
        <v>0</v>
      </c>
      <c r="S82" s="88" t="b">
        <f t="shared" si="6"/>
        <v>0</v>
      </c>
      <c r="T82" s="88"/>
      <c r="U82" s="88"/>
      <c r="V82" s="88"/>
      <c r="W82" s="109"/>
      <c r="X82" s="109"/>
      <c r="Y82" s="109"/>
      <c r="Z82" s="109"/>
      <c r="AA82" s="109"/>
      <c r="AB82" s="109"/>
      <c r="AC82" s="109"/>
      <c r="AD82" s="109"/>
      <c r="AE82" s="109"/>
    </row>
    <row r="83" ht="18.0" customHeight="1">
      <c r="A83" s="87"/>
      <c r="B83" s="88"/>
      <c r="C83" s="88"/>
      <c r="D83" s="88"/>
      <c r="E83" s="88"/>
      <c r="F83" s="89"/>
      <c r="G83" s="90"/>
      <c r="H83" s="90"/>
      <c r="I83" s="90"/>
      <c r="J83" s="90"/>
      <c r="K83" s="90" t="str">
        <f t="shared" si="1"/>
        <v/>
      </c>
      <c r="L83" s="96" t="str">
        <f t="shared" si="2"/>
        <v/>
      </c>
      <c r="M83" s="99" t="str">
        <f t="shared" si="3"/>
        <v/>
      </c>
      <c r="N83" s="103" t="str">
        <f t="shared" si="4"/>
        <v/>
      </c>
      <c r="O83" s="105" t="str">
        <f>IF(H83="I",N83*Contagem!$U$11,IF(H83="E",N83*Contagem!$U$13,IF(H83="A",N83*Contagem!$U$12,IF(H83="T",N83*Contagem!$U$14,""))))</f>
        <v/>
      </c>
      <c r="P83" s="90"/>
      <c r="Q83" s="107">
        <f>IF(H83="I",'Sumário'!$F$55,IF(H83="A",'Sumário'!$F$56,'Sumário'!$F$57))</f>
        <v>0.4</v>
      </c>
      <c r="R83" s="108" t="b">
        <f t="shared" si="5"/>
        <v>0</v>
      </c>
      <c r="S83" s="88" t="b">
        <f t="shared" si="6"/>
        <v>0</v>
      </c>
      <c r="T83" s="88"/>
      <c r="U83" s="88"/>
      <c r="V83" s="88"/>
      <c r="W83" s="109"/>
      <c r="X83" s="109"/>
      <c r="Y83" s="109"/>
      <c r="Z83" s="109"/>
      <c r="AA83" s="109"/>
      <c r="AB83" s="109"/>
      <c r="AC83" s="109"/>
      <c r="AD83" s="109"/>
      <c r="AE83" s="109"/>
    </row>
    <row r="84" ht="18.0" customHeight="1">
      <c r="A84" s="87"/>
      <c r="B84" s="88"/>
      <c r="C84" s="88"/>
      <c r="D84" s="88"/>
      <c r="E84" s="88"/>
      <c r="F84" s="89"/>
      <c r="G84" s="90"/>
      <c r="H84" s="90"/>
      <c r="I84" s="90"/>
      <c r="J84" s="90"/>
      <c r="K84" s="90" t="str">
        <f t="shared" si="1"/>
        <v/>
      </c>
      <c r="L84" s="96" t="str">
        <f t="shared" si="2"/>
        <v/>
      </c>
      <c r="M84" s="99" t="str">
        <f t="shared" si="3"/>
        <v/>
      </c>
      <c r="N84" s="103" t="str">
        <f t="shared" si="4"/>
        <v/>
      </c>
      <c r="O84" s="105" t="str">
        <f>IF(H84="I",N84*Contagem!$U$11,IF(H84="E",N84*Contagem!$U$13,IF(H84="A",N84*Contagem!$U$12,IF(H84="T",N84*Contagem!$U$14,""))))</f>
        <v/>
      </c>
      <c r="P84" s="90"/>
      <c r="Q84" s="107">
        <f>IF(H84="I",'Sumário'!$F$55,IF(H84="A",'Sumário'!$F$56,'Sumário'!$F$57))</f>
        <v>0.4</v>
      </c>
      <c r="R84" s="108" t="b">
        <f t="shared" si="5"/>
        <v>0</v>
      </c>
      <c r="S84" s="88" t="b">
        <f t="shared" si="6"/>
        <v>0</v>
      </c>
      <c r="T84" s="88"/>
      <c r="U84" s="88"/>
      <c r="V84" s="88"/>
      <c r="W84" s="109"/>
      <c r="X84" s="109"/>
      <c r="Y84" s="109"/>
      <c r="Z84" s="109"/>
      <c r="AA84" s="109"/>
      <c r="AB84" s="109"/>
      <c r="AC84" s="109"/>
      <c r="AD84" s="109"/>
      <c r="AE84" s="109"/>
    </row>
    <row r="85" ht="18.0" customHeight="1">
      <c r="A85" s="87"/>
      <c r="B85" s="88"/>
      <c r="C85" s="88"/>
      <c r="D85" s="88"/>
      <c r="E85" s="88"/>
      <c r="F85" s="89"/>
      <c r="G85" s="90"/>
      <c r="H85" s="90"/>
      <c r="I85" s="90"/>
      <c r="J85" s="90"/>
      <c r="K85" s="90" t="str">
        <f t="shared" si="1"/>
        <v/>
      </c>
      <c r="L85" s="96" t="str">
        <f t="shared" si="2"/>
        <v/>
      </c>
      <c r="M85" s="99" t="str">
        <f t="shared" si="3"/>
        <v/>
      </c>
      <c r="N85" s="103" t="str">
        <f t="shared" si="4"/>
        <v/>
      </c>
      <c r="O85" s="105" t="str">
        <f>IF(H85="I",N85*Contagem!$U$11,IF(H85="E",N85*Contagem!$U$13,IF(H85="A",N85*Contagem!$U$12,IF(H85="T",N85*Contagem!$U$14,""))))</f>
        <v/>
      </c>
      <c r="P85" s="90"/>
      <c r="Q85" s="107">
        <f>IF(H85="I",'Sumário'!$F$55,IF(H85="A",'Sumário'!$F$56,'Sumário'!$F$57))</f>
        <v>0.4</v>
      </c>
      <c r="R85" s="108" t="b">
        <f t="shared" si="5"/>
        <v>0</v>
      </c>
      <c r="S85" s="88" t="b">
        <f t="shared" si="6"/>
        <v>0</v>
      </c>
      <c r="T85" s="88"/>
      <c r="U85" s="88"/>
      <c r="V85" s="88"/>
      <c r="W85" s="109"/>
      <c r="X85" s="109"/>
      <c r="Y85" s="109"/>
      <c r="Z85" s="109"/>
      <c r="AA85" s="109"/>
      <c r="AB85" s="109"/>
      <c r="AC85" s="109"/>
      <c r="AD85" s="109"/>
      <c r="AE85" s="109"/>
    </row>
    <row r="86" ht="18.0" customHeight="1">
      <c r="A86" s="87"/>
      <c r="B86" s="88"/>
      <c r="C86" s="88"/>
      <c r="D86" s="88"/>
      <c r="E86" s="88"/>
      <c r="F86" s="89"/>
      <c r="G86" s="90"/>
      <c r="H86" s="90"/>
      <c r="I86" s="90"/>
      <c r="J86" s="90"/>
      <c r="K86" s="90" t="str">
        <f t="shared" si="1"/>
        <v/>
      </c>
      <c r="L86" s="96" t="str">
        <f t="shared" si="2"/>
        <v/>
      </c>
      <c r="M86" s="99" t="str">
        <f t="shared" si="3"/>
        <v/>
      </c>
      <c r="N86" s="103" t="str">
        <f t="shared" si="4"/>
        <v/>
      </c>
      <c r="O86" s="105" t="str">
        <f>IF(H86="I",N86*Contagem!$U$11,IF(H86="E",N86*Contagem!$U$13,IF(H86="A",N86*Contagem!$U$12,IF(H86="T",N86*Contagem!$U$14,""))))</f>
        <v/>
      </c>
      <c r="P86" s="90"/>
      <c r="Q86" s="107">
        <f>IF(H86="I",'Sumário'!$F$55,IF(H86="A",'Sumário'!$F$56,'Sumário'!$F$57))</f>
        <v>0.4</v>
      </c>
      <c r="R86" s="108" t="b">
        <f t="shared" si="5"/>
        <v>0</v>
      </c>
      <c r="S86" s="88" t="b">
        <f t="shared" si="6"/>
        <v>0</v>
      </c>
      <c r="T86" s="88"/>
      <c r="U86" s="88"/>
      <c r="V86" s="88"/>
      <c r="W86" s="109"/>
      <c r="X86" s="109"/>
      <c r="Y86" s="109"/>
      <c r="Z86" s="109"/>
      <c r="AA86" s="109"/>
      <c r="AB86" s="109"/>
      <c r="AC86" s="109"/>
      <c r="AD86" s="109"/>
      <c r="AE86" s="109"/>
    </row>
    <row r="87" ht="18.0" customHeight="1">
      <c r="A87" s="87"/>
      <c r="B87" s="88"/>
      <c r="C87" s="88"/>
      <c r="D87" s="88"/>
      <c r="E87" s="88"/>
      <c r="F87" s="89"/>
      <c r="G87" s="90"/>
      <c r="H87" s="90"/>
      <c r="I87" s="90"/>
      <c r="J87" s="90"/>
      <c r="K87" s="90" t="str">
        <f t="shared" si="1"/>
        <v/>
      </c>
      <c r="L87" s="96" t="str">
        <f t="shared" si="2"/>
        <v/>
      </c>
      <c r="M87" s="99" t="str">
        <f t="shared" si="3"/>
        <v/>
      </c>
      <c r="N87" s="103" t="str">
        <f t="shared" si="4"/>
        <v/>
      </c>
      <c r="O87" s="105" t="str">
        <f>IF(H87="I",N87*Contagem!$U$11,IF(H87="E",N87*Contagem!$U$13,IF(H87="A",N87*Contagem!$U$12,IF(H87="T",N87*Contagem!$U$14,""))))</f>
        <v/>
      </c>
      <c r="P87" s="90"/>
      <c r="Q87" s="107">
        <f>IF(H87="I",'Sumário'!$F$55,IF(H87="A",'Sumário'!$F$56,'Sumário'!$F$57))</f>
        <v>0.4</v>
      </c>
      <c r="R87" s="108" t="b">
        <f t="shared" si="5"/>
        <v>0</v>
      </c>
      <c r="S87" s="88" t="b">
        <f t="shared" si="6"/>
        <v>0</v>
      </c>
      <c r="T87" s="88"/>
      <c r="U87" s="88"/>
      <c r="V87" s="88"/>
      <c r="W87" s="109"/>
      <c r="X87" s="109"/>
      <c r="Y87" s="109"/>
      <c r="Z87" s="109"/>
      <c r="AA87" s="109"/>
      <c r="AB87" s="109"/>
      <c r="AC87" s="109"/>
      <c r="AD87" s="109"/>
      <c r="AE87" s="109"/>
    </row>
    <row r="88" ht="18.0" customHeight="1">
      <c r="A88" s="87"/>
      <c r="B88" s="88"/>
      <c r="C88" s="88"/>
      <c r="D88" s="88"/>
      <c r="E88" s="88"/>
      <c r="F88" s="89"/>
      <c r="G88" s="90"/>
      <c r="H88" s="90"/>
      <c r="I88" s="90"/>
      <c r="J88" s="90"/>
      <c r="K88" s="90" t="str">
        <f t="shared" si="1"/>
        <v/>
      </c>
      <c r="L88" s="96" t="str">
        <f t="shared" si="2"/>
        <v/>
      </c>
      <c r="M88" s="99" t="str">
        <f t="shared" si="3"/>
        <v/>
      </c>
      <c r="N88" s="103" t="str">
        <f t="shared" si="4"/>
        <v/>
      </c>
      <c r="O88" s="105" t="str">
        <f>IF(H88="I",N88*Contagem!$U$11,IF(H88="E",N88*Contagem!$U$13,IF(H88="A",N88*Contagem!$U$12,IF(H88="T",N88*Contagem!$U$14,""))))</f>
        <v/>
      </c>
      <c r="P88" s="90"/>
      <c r="Q88" s="107">
        <f>IF(H88="I",'Sumário'!$F$55,IF(H88="A",'Sumário'!$F$56,'Sumário'!$F$57))</f>
        <v>0.4</v>
      </c>
      <c r="R88" s="108" t="b">
        <f t="shared" si="5"/>
        <v>0</v>
      </c>
      <c r="S88" s="88" t="b">
        <f t="shared" si="6"/>
        <v>0</v>
      </c>
      <c r="T88" s="88"/>
      <c r="U88" s="88"/>
      <c r="V88" s="88"/>
      <c r="W88" s="109"/>
      <c r="X88" s="109"/>
      <c r="Y88" s="109"/>
      <c r="Z88" s="109"/>
      <c r="AA88" s="109"/>
      <c r="AB88" s="109"/>
      <c r="AC88" s="109"/>
      <c r="AD88" s="109"/>
      <c r="AE88" s="109"/>
    </row>
    <row r="89" ht="18.0" customHeight="1">
      <c r="A89" s="87"/>
      <c r="B89" s="88"/>
      <c r="C89" s="88"/>
      <c r="D89" s="88"/>
      <c r="E89" s="88"/>
      <c r="F89" s="89"/>
      <c r="G89" s="90"/>
      <c r="H89" s="90"/>
      <c r="I89" s="90"/>
      <c r="J89" s="90"/>
      <c r="K89" s="90" t="str">
        <f t="shared" si="1"/>
        <v/>
      </c>
      <c r="L89" s="96" t="str">
        <f t="shared" si="2"/>
        <v/>
      </c>
      <c r="M89" s="99" t="str">
        <f t="shared" si="3"/>
        <v/>
      </c>
      <c r="N89" s="103" t="str">
        <f t="shared" si="4"/>
        <v/>
      </c>
      <c r="O89" s="105" t="str">
        <f>IF(H89="I",N89*Contagem!$U$11,IF(H89="E",N89*Contagem!$U$13,IF(H89="A",N89*Contagem!$U$12,IF(H89="T",N89*Contagem!$U$14,""))))</f>
        <v/>
      </c>
      <c r="P89" s="90"/>
      <c r="Q89" s="107">
        <f>IF(H89="I",'Sumário'!$F$55,IF(H89="A",'Sumário'!$F$56,'Sumário'!$F$57))</f>
        <v>0.4</v>
      </c>
      <c r="R89" s="108" t="b">
        <f t="shared" si="5"/>
        <v>0</v>
      </c>
      <c r="S89" s="88" t="b">
        <f t="shared" si="6"/>
        <v>0</v>
      </c>
      <c r="T89" s="88"/>
      <c r="U89" s="88"/>
      <c r="V89" s="88"/>
      <c r="W89" s="109"/>
      <c r="X89" s="109"/>
      <c r="Y89" s="109"/>
      <c r="Z89" s="109"/>
      <c r="AA89" s="109"/>
      <c r="AB89" s="109"/>
      <c r="AC89" s="109"/>
      <c r="AD89" s="109"/>
      <c r="AE89" s="109"/>
    </row>
    <row r="90" ht="18.0" customHeight="1">
      <c r="A90" s="87"/>
      <c r="B90" s="88"/>
      <c r="C90" s="88"/>
      <c r="D90" s="88"/>
      <c r="E90" s="88"/>
      <c r="F90" s="89"/>
      <c r="G90" s="90"/>
      <c r="H90" s="90"/>
      <c r="I90" s="90"/>
      <c r="J90" s="90"/>
      <c r="K90" s="90" t="str">
        <f t="shared" si="1"/>
        <v/>
      </c>
      <c r="L90" s="96" t="str">
        <f t="shared" si="2"/>
        <v/>
      </c>
      <c r="M90" s="99" t="str">
        <f t="shared" si="3"/>
        <v/>
      </c>
      <c r="N90" s="103" t="str">
        <f t="shared" si="4"/>
        <v/>
      </c>
      <c r="O90" s="105" t="str">
        <f>IF(H90="I",N90*Contagem!$U$11,IF(H90="E",N90*Contagem!$U$13,IF(H90="A",N90*Contagem!$U$12,IF(H90="T",N90*Contagem!$U$14,""))))</f>
        <v/>
      </c>
      <c r="P90" s="90"/>
      <c r="Q90" s="107">
        <f>IF(H90="I",'Sumário'!$F$55,IF(H90="A",'Sumário'!$F$56,'Sumário'!$F$57))</f>
        <v>0.4</v>
      </c>
      <c r="R90" s="108" t="b">
        <f t="shared" si="5"/>
        <v>0</v>
      </c>
      <c r="S90" s="88" t="b">
        <f t="shared" si="6"/>
        <v>0</v>
      </c>
      <c r="T90" s="88"/>
      <c r="U90" s="88"/>
      <c r="V90" s="88"/>
      <c r="W90" s="109"/>
      <c r="X90" s="109"/>
      <c r="Y90" s="109"/>
      <c r="Z90" s="109"/>
      <c r="AA90" s="109"/>
      <c r="AB90" s="109"/>
      <c r="AC90" s="109"/>
      <c r="AD90" s="109"/>
      <c r="AE90" s="109"/>
    </row>
    <row r="91" ht="18.0" customHeight="1">
      <c r="A91" s="87"/>
      <c r="B91" s="88"/>
      <c r="C91" s="88"/>
      <c r="D91" s="88"/>
      <c r="E91" s="88"/>
      <c r="F91" s="89"/>
      <c r="G91" s="90"/>
      <c r="H91" s="90"/>
      <c r="I91" s="90"/>
      <c r="J91" s="90"/>
      <c r="K91" s="90" t="str">
        <f t="shared" si="1"/>
        <v/>
      </c>
      <c r="L91" s="96" t="str">
        <f t="shared" si="2"/>
        <v/>
      </c>
      <c r="M91" s="99" t="str">
        <f t="shared" si="3"/>
        <v/>
      </c>
      <c r="N91" s="103" t="str">
        <f t="shared" si="4"/>
        <v/>
      </c>
      <c r="O91" s="105" t="str">
        <f>IF(H91="I",N91*Contagem!$U$11,IF(H91="E",N91*Contagem!$U$13,IF(H91="A",N91*Contagem!$U$12,IF(H91="T",N91*Contagem!$U$14,""))))</f>
        <v/>
      </c>
      <c r="P91" s="90"/>
      <c r="Q91" s="107">
        <f>IF(H91="I",'Sumário'!$F$55,IF(H91="A",'Sumário'!$F$56,'Sumário'!$F$57))</f>
        <v>0.4</v>
      </c>
      <c r="R91" s="108" t="b">
        <f t="shared" si="5"/>
        <v>0</v>
      </c>
      <c r="S91" s="88" t="b">
        <f t="shared" si="6"/>
        <v>0</v>
      </c>
      <c r="T91" s="88"/>
      <c r="U91" s="88"/>
      <c r="V91" s="88"/>
      <c r="W91" s="109"/>
      <c r="X91" s="109"/>
      <c r="Y91" s="109"/>
      <c r="Z91" s="109"/>
      <c r="AA91" s="109"/>
      <c r="AB91" s="109"/>
      <c r="AC91" s="109"/>
      <c r="AD91" s="109"/>
      <c r="AE91" s="109"/>
    </row>
    <row r="92" ht="18.0" customHeight="1">
      <c r="A92" s="87"/>
      <c r="B92" s="88"/>
      <c r="C92" s="88"/>
      <c r="D92" s="88"/>
      <c r="E92" s="88"/>
      <c r="F92" s="89"/>
      <c r="G92" s="90"/>
      <c r="H92" s="90"/>
      <c r="I92" s="90"/>
      <c r="J92" s="90"/>
      <c r="K92" s="90" t="str">
        <f t="shared" si="1"/>
        <v/>
      </c>
      <c r="L92" s="96" t="str">
        <f t="shared" si="2"/>
        <v/>
      </c>
      <c r="M92" s="99" t="str">
        <f t="shared" si="3"/>
        <v/>
      </c>
      <c r="N92" s="103" t="str">
        <f t="shared" si="4"/>
        <v/>
      </c>
      <c r="O92" s="105" t="str">
        <f>IF(H92="I",N92*Contagem!$U$11,IF(H92="E",N92*Contagem!$U$13,IF(H92="A",N92*Contagem!$U$12,IF(H92="T",N92*Contagem!$U$14,""))))</f>
        <v/>
      </c>
      <c r="P92" s="90"/>
      <c r="Q92" s="107">
        <f>IF(H92="I",'Sumário'!$F$55,IF(H92="A",'Sumário'!$F$56,'Sumário'!$F$57))</f>
        <v>0.4</v>
      </c>
      <c r="R92" s="108" t="b">
        <f t="shared" si="5"/>
        <v>0</v>
      </c>
      <c r="S92" s="88" t="b">
        <f t="shared" si="6"/>
        <v>0</v>
      </c>
      <c r="T92" s="88"/>
      <c r="U92" s="88"/>
      <c r="V92" s="88"/>
      <c r="W92" s="109"/>
      <c r="X92" s="109"/>
      <c r="Y92" s="109"/>
      <c r="Z92" s="109"/>
      <c r="AA92" s="109"/>
      <c r="AB92" s="109"/>
      <c r="AC92" s="109"/>
      <c r="AD92" s="109"/>
      <c r="AE92" s="109"/>
    </row>
    <row r="93" ht="18.0" customHeight="1">
      <c r="A93" s="87"/>
      <c r="B93" s="88"/>
      <c r="C93" s="88"/>
      <c r="D93" s="88"/>
      <c r="E93" s="88"/>
      <c r="F93" s="89"/>
      <c r="G93" s="90"/>
      <c r="H93" s="90"/>
      <c r="I93" s="90"/>
      <c r="J93" s="90"/>
      <c r="K93" s="90" t="str">
        <f t="shared" si="1"/>
        <v/>
      </c>
      <c r="L93" s="96" t="str">
        <f t="shared" si="2"/>
        <v/>
      </c>
      <c r="M93" s="99" t="str">
        <f t="shared" si="3"/>
        <v/>
      </c>
      <c r="N93" s="103" t="str">
        <f t="shared" si="4"/>
        <v/>
      </c>
      <c r="O93" s="105" t="str">
        <f>IF(H93="I",N93*Contagem!$U$11,IF(H93="E",N93*Contagem!$U$13,IF(H93="A",N93*Contagem!$U$12,IF(H93="T",N93*Contagem!$U$14,""))))</f>
        <v/>
      </c>
      <c r="P93" s="90"/>
      <c r="Q93" s="107">
        <f>IF(H93="I",'Sumário'!$F$55,IF(H93="A",'Sumário'!$F$56,'Sumário'!$F$57))</f>
        <v>0.4</v>
      </c>
      <c r="R93" s="108" t="b">
        <f t="shared" si="5"/>
        <v>0</v>
      </c>
      <c r="S93" s="88" t="b">
        <f t="shared" si="6"/>
        <v>0</v>
      </c>
      <c r="T93" s="88"/>
      <c r="U93" s="88"/>
      <c r="V93" s="88"/>
      <c r="W93" s="109"/>
      <c r="X93" s="109"/>
      <c r="Y93" s="109"/>
      <c r="Z93" s="109"/>
      <c r="AA93" s="109"/>
      <c r="AB93" s="109"/>
      <c r="AC93" s="109"/>
      <c r="AD93" s="109"/>
      <c r="AE93" s="109"/>
    </row>
    <row r="94" ht="18.0" customHeight="1">
      <c r="A94" s="87"/>
      <c r="B94" s="88"/>
      <c r="C94" s="88"/>
      <c r="D94" s="88"/>
      <c r="E94" s="88"/>
      <c r="F94" s="89"/>
      <c r="G94" s="90"/>
      <c r="H94" s="90"/>
      <c r="I94" s="90"/>
      <c r="J94" s="90"/>
      <c r="K94" s="90" t="str">
        <f t="shared" si="1"/>
        <v/>
      </c>
      <c r="L94" s="96" t="str">
        <f t="shared" si="2"/>
        <v/>
      </c>
      <c r="M94" s="99" t="str">
        <f t="shared" si="3"/>
        <v/>
      </c>
      <c r="N94" s="103" t="str">
        <f t="shared" si="4"/>
        <v/>
      </c>
      <c r="O94" s="105" t="str">
        <f>IF(H94="I",N94*Contagem!$U$11,IF(H94="E",N94*Contagem!$U$13,IF(H94="A",N94*Contagem!$U$12,IF(H94="T",N94*Contagem!$U$14,""))))</f>
        <v/>
      </c>
      <c r="P94" s="90"/>
      <c r="Q94" s="107">
        <f>IF(H94="I",'Sumário'!$F$55,IF(H94="A",'Sumário'!$F$56,'Sumário'!$F$57))</f>
        <v>0.4</v>
      </c>
      <c r="R94" s="108" t="b">
        <f t="shared" si="5"/>
        <v>0</v>
      </c>
      <c r="S94" s="88" t="b">
        <f t="shared" si="6"/>
        <v>0</v>
      </c>
      <c r="T94" s="88"/>
      <c r="U94" s="88"/>
      <c r="V94" s="88"/>
      <c r="W94" s="109"/>
      <c r="X94" s="109"/>
      <c r="Y94" s="109"/>
      <c r="Z94" s="109"/>
      <c r="AA94" s="109"/>
      <c r="AB94" s="109"/>
      <c r="AC94" s="109"/>
      <c r="AD94" s="109"/>
      <c r="AE94" s="109"/>
    </row>
    <row r="95" ht="18.0" customHeight="1">
      <c r="A95" s="87"/>
      <c r="B95" s="88"/>
      <c r="C95" s="88"/>
      <c r="D95" s="88"/>
      <c r="E95" s="88"/>
      <c r="F95" s="89"/>
      <c r="G95" s="90"/>
      <c r="H95" s="90"/>
      <c r="I95" s="90"/>
      <c r="J95" s="90"/>
      <c r="K95" s="90" t="str">
        <f t="shared" si="1"/>
        <v/>
      </c>
      <c r="L95" s="96" t="str">
        <f t="shared" si="2"/>
        <v/>
      </c>
      <c r="M95" s="99" t="str">
        <f t="shared" si="3"/>
        <v/>
      </c>
      <c r="N95" s="103" t="str">
        <f t="shared" si="4"/>
        <v/>
      </c>
      <c r="O95" s="105" t="str">
        <f>IF(H95="I",N95*Contagem!$U$11,IF(H95="E",N95*Contagem!$U$13,IF(H95="A",N95*Contagem!$U$12,IF(H95="T",N95*Contagem!$U$14,""))))</f>
        <v/>
      </c>
      <c r="P95" s="90"/>
      <c r="Q95" s="107">
        <f>IF(H95="I",'Sumário'!$F$55,IF(H95="A",'Sumário'!$F$56,'Sumário'!$F$57))</f>
        <v>0.4</v>
      </c>
      <c r="R95" s="108" t="b">
        <f t="shared" si="5"/>
        <v>0</v>
      </c>
      <c r="S95" s="88" t="b">
        <f t="shared" si="6"/>
        <v>0</v>
      </c>
      <c r="T95" s="88"/>
      <c r="U95" s="88"/>
      <c r="V95" s="88"/>
      <c r="W95" s="109"/>
      <c r="X95" s="109"/>
      <c r="Y95" s="109"/>
      <c r="Z95" s="109"/>
      <c r="AA95" s="109"/>
      <c r="AB95" s="109"/>
      <c r="AC95" s="109"/>
      <c r="AD95" s="109"/>
      <c r="AE95" s="109"/>
    </row>
    <row r="96" ht="18.0" customHeight="1">
      <c r="A96" s="87"/>
      <c r="B96" s="88"/>
      <c r="C96" s="88"/>
      <c r="D96" s="88"/>
      <c r="E96" s="88"/>
      <c r="F96" s="89"/>
      <c r="G96" s="90"/>
      <c r="H96" s="90"/>
      <c r="I96" s="90"/>
      <c r="J96" s="90"/>
      <c r="K96" s="90" t="str">
        <f t="shared" si="1"/>
        <v/>
      </c>
      <c r="L96" s="96" t="str">
        <f t="shared" si="2"/>
        <v/>
      </c>
      <c r="M96" s="99" t="str">
        <f t="shared" si="3"/>
        <v/>
      </c>
      <c r="N96" s="103" t="str">
        <f t="shared" si="4"/>
        <v/>
      </c>
      <c r="O96" s="105" t="str">
        <f>IF(H96="I",N96*Contagem!$U$11,IF(H96="E",N96*Contagem!$U$13,IF(H96="A",N96*Contagem!$U$12,IF(H96="T",N96*Contagem!$U$14,""))))</f>
        <v/>
      </c>
      <c r="P96" s="90"/>
      <c r="Q96" s="107">
        <f>IF(H96="I",'Sumário'!$F$55,IF(H96="A",'Sumário'!$F$56,'Sumário'!$F$57))</f>
        <v>0.4</v>
      </c>
      <c r="R96" s="108" t="b">
        <f t="shared" si="5"/>
        <v>0</v>
      </c>
      <c r="S96" s="88" t="b">
        <f t="shared" si="6"/>
        <v>0</v>
      </c>
      <c r="T96" s="88"/>
      <c r="U96" s="88"/>
      <c r="V96" s="88"/>
      <c r="W96" s="109"/>
      <c r="X96" s="109"/>
      <c r="Y96" s="109"/>
      <c r="Z96" s="109"/>
      <c r="AA96" s="109"/>
      <c r="AB96" s="109"/>
      <c r="AC96" s="109"/>
      <c r="AD96" s="109"/>
      <c r="AE96" s="109"/>
    </row>
    <row r="97" ht="18.0" customHeight="1">
      <c r="A97" s="87"/>
      <c r="B97" s="88"/>
      <c r="C97" s="88"/>
      <c r="D97" s="88"/>
      <c r="E97" s="88"/>
      <c r="F97" s="89"/>
      <c r="G97" s="90"/>
      <c r="H97" s="90"/>
      <c r="I97" s="90"/>
      <c r="J97" s="90"/>
      <c r="K97" s="90" t="str">
        <f t="shared" si="1"/>
        <v/>
      </c>
      <c r="L97" s="96" t="str">
        <f t="shared" si="2"/>
        <v/>
      </c>
      <c r="M97" s="99" t="str">
        <f t="shared" si="3"/>
        <v/>
      </c>
      <c r="N97" s="103" t="str">
        <f t="shared" si="4"/>
        <v/>
      </c>
      <c r="O97" s="105" t="str">
        <f>IF(H97="I",N97*Contagem!$U$11,IF(H97="E",N97*Contagem!$U$13,IF(H97="A",N97*Contagem!$U$12,IF(H97="T",N97*Contagem!$U$14,""))))</f>
        <v/>
      </c>
      <c r="P97" s="90"/>
      <c r="Q97" s="107">
        <f>IF(H97="I",'Sumário'!$F$55,IF(H97="A",'Sumário'!$F$56,'Sumário'!$F$57))</f>
        <v>0.4</v>
      </c>
      <c r="R97" s="108" t="b">
        <f t="shared" si="5"/>
        <v>0</v>
      </c>
      <c r="S97" s="88" t="b">
        <f t="shared" si="6"/>
        <v>0</v>
      </c>
      <c r="T97" s="88"/>
      <c r="U97" s="88"/>
      <c r="V97" s="88"/>
      <c r="W97" s="109"/>
      <c r="X97" s="109"/>
      <c r="Y97" s="109"/>
      <c r="Z97" s="109"/>
      <c r="AA97" s="109"/>
      <c r="AB97" s="109"/>
      <c r="AC97" s="109"/>
      <c r="AD97" s="109"/>
      <c r="AE97" s="109"/>
    </row>
    <row r="98" ht="18.0" customHeight="1">
      <c r="A98" s="87"/>
      <c r="B98" s="88"/>
      <c r="C98" s="88"/>
      <c r="D98" s="88"/>
      <c r="E98" s="88"/>
      <c r="F98" s="89"/>
      <c r="G98" s="90"/>
      <c r="H98" s="90"/>
      <c r="I98" s="90"/>
      <c r="J98" s="90"/>
      <c r="K98" s="90" t="str">
        <f t="shared" si="1"/>
        <v/>
      </c>
      <c r="L98" s="96" t="str">
        <f t="shared" si="2"/>
        <v/>
      </c>
      <c r="M98" s="99" t="str">
        <f t="shared" si="3"/>
        <v/>
      </c>
      <c r="N98" s="103" t="str">
        <f t="shared" si="4"/>
        <v/>
      </c>
      <c r="O98" s="105" t="str">
        <f>IF(H98="I",N98*Contagem!$U$11,IF(H98="E",N98*Contagem!$U$13,IF(H98="A",N98*Contagem!$U$12,IF(H98="T",N98*Contagem!$U$14,""))))</f>
        <v/>
      </c>
      <c r="P98" s="90"/>
      <c r="Q98" s="107">
        <f>IF(H98="I",'Sumário'!$F$55,IF(H98="A",'Sumário'!$F$56,'Sumário'!$F$57))</f>
        <v>0.4</v>
      </c>
      <c r="R98" s="108" t="b">
        <f t="shared" si="5"/>
        <v>0</v>
      </c>
      <c r="S98" s="88" t="b">
        <f t="shared" si="6"/>
        <v>0</v>
      </c>
      <c r="T98" s="88"/>
      <c r="U98" s="88"/>
      <c r="V98" s="88"/>
      <c r="W98" s="109"/>
      <c r="X98" s="109"/>
      <c r="Y98" s="109"/>
      <c r="Z98" s="109"/>
      <c r="AA98" s="109"/>
      <c r="AB98" s="109"/>
      <c r="AC98" s="109"/>
      <c r="AD98" s="109"/>
      <c r="AE98" s="109"/>
    </row>
    <row r="99" ht="18.0" customHeight="1">
      <c r="A99" s="87"/>
      <c r="B99" s="88"/>
      <c r="C99" s="88"/>
      <c r="D99" s="88"/>
      <c r="E99" s="88"/>
      <c r="F99" s="89"/>
      <c r="G99" s="90"/>
      <c r="H99" s="90"/>
      <c r="I99" s="90"/>
      <c r="J99" s="90"/>
      <c r="K99" s="90" t="str">
        <f t="shared" si="1"/>
        <v/>
      </c>
      <c r="L99" s="96" t="str">
        <f t="shared" si="2"/>
        <v/>
      </c>
      <c r="M99" s="99" t="str">
        <f t="shared" si="3"/>
        <v/>
      </c>
      <c r="N99" s="103" t="str">
        <f t="shared" si="4"/>
        <v/>
      </c>
      <c r="O99" s="105" t="str">
        <f>IF(H99="I",N99*Contagem!$U$11,IF(H99="E",N99*Contagem!$U$13,IF(H99="A",N99*Contagem!$U$12,IF(H99="T",N99*Contagem!$U$14,""))))</f>
        <v/>
      </c>
      <c r="P99" s="90"/>
      <c r="Q99" s="107">
        <f>IF(H99="I",'Sumário'!$F$55,IF(H99="A",'Sumário'!$F$56,'Sumário'!$F$57))</f>
        <v>0.4</v>
      </c>
      <c r="R99" s="108" t="b">
        <f t="shared" si="5"/>
        <v>0</v>
      </c>
      <c r="S99" s="88" t="b">
        <f t="shared" si="6"/>
        <v>0</v>
      </c>
      <c r="T99" s="88"/>
      <c r="U99" s="88"/>
      <c r="V99" s="88"/>
      <c r="W99" s="109"/>
      <c r="X99" s="109"/>
      <c r="Y99" s="109"/>
      <c r="Z99" s="109"/>
      <c r="AA99" s="109"/>
      <c r="AB99" s="109"/>
      <c r="AC99" s="109"/>
      <c r="AD99" s="109"/>
      <c r="AE99" s="109"/>
    </row>
    <row r="100" ht="18.0" customHeight="1">
      <c r="A100" s="87"/>
      <c r="B100" s="88"/>
      <c r="C100" s="88"/>
      <c r="D100" s="88"/>
      <c r="E100" s="88"/>
      <c r="F100" s="89"/>
      <c r="G100" s="90"/>
      <c r="H100" s="90"/>
      <c r="I100" s="90"/>
      <c r="J100" s="90"/>
      <c r="K100" s="90" t="str">
        <f t="shared" si="1"/>
        <v/>
      </c>
      <c r="L100" s="96" t="str">
        <f t="shared" si="2"/>
        <v/>
      </c>
      <c r="M100" s="99" t="str">
        <f t="shared" si="3"/>
        <v/>
      </c>
      <c r="N100" s="103" t="str">
        <f t="shared" si="4"/>
        <v/>
      </c>
      <c r="O100" s="105" t="str">
        <f>IF(H100="I",N100*Contagem!$U$11,IF(H100="E",N100*Contagem!$U$13,IF(H100="A",N100*Contagem!$U$12,IF(H100="T",N100*Contagem!$U$14,""))))</f>
        <v/>
      </c>
      <c r="P100" s="90"/>
      <c r="Q100" s="107">
        <f>IF(H100="I",'Sumário'!$F$55,IF(H100="A",'Sumário'!$F$56,'Sumário'!$F$57))</f>
        <v>0.4</v>
      </c>
      <c r="R100" s="108" t="b">
        <f t="shared" si="5"/>
        <v>0</v>
      </c>
      <c r="S100" s="88" t="b">
        <f t="shared" si="6"/>
        <v>0</v>
      </c>
      <c r="T100" s="88"/>
      <c r="U100" s="88"/>
      <c r="V100" s="88"/>
      <c r="W100" s="109"/>
      <c r="X100" s="109"/>
      <c r="Y100" s="109"/>
      <c r="Z100" s="109"/>
      <c r="AA100" s="109"/>
      <c r="AB100" s="109"/>
      <c r="AC100" s="109"/>
      <c r="AD100" s="109"/>
      <c r="AE100" s="109"/>
    </row>
    <row r="101" ht="18.0" customHeight="1">
      <c r="A101" s="87"/>
      <c r="B101" s="88"/>
      <c r="C101" s="88"/>
      <c r="D101" s="88"/>
      <c r="E101" s="88"/>
      <c r="F101" s="89"/>
      <c r="G101" s="90"/>
      <c r="H101" s="90"/>
      <c r="I101" s="90"/>
      <c r="J101" s="90"/>
      <c r="K101" s="90" t="str">
        <f t="shared" si="1"/>
        <v/>
      </c>
      <c r="L101" s="96" t="str">
        <f t="shared" si="2"/>
        <v/>
      </c>
      <c r="M101" s="99" t="str">
        <f t="shared" si="3"/>
        <v/>
      </c>
      <c r="N101" s="103" t="str">
        <f t="shared" si="4"/>
        <v/>
      </c>
      <c r="O101" s="105" t="str">
        <f>IF(H101="I",N101*Contagem!$U$11,IF(H101="E",N101*Contagem!$U$13,IF(H101="A",N101*Contagem!$U$12,IF(H101="T",N101*Contagem!$U$14,""))))</f>
        <v/>
      </c>
      <c r="P101" s="90"/>
      <c r="Q101" s="107">
        <f>IF(H101="I",'Sumário'!$F$55,IF(H101="A",'Sumário'!$F$56,'Sumário'!$F$57))</f>
        <v>0.4</v>
      </c>
      <c r="R101" s="108" t="b">
        <f t="shared" si="5"/>
        <v>0</v>
      </c>
      <c r="S101" s="88" t="b">
        <f t="shared" si="6"/>
        <v>0</v>
      </c>
      <c r="T101" s="88"/>
      <c r="U101" s="88"/>
      <c r="V101" s="88"/>
      <c r="W101" s="109"/>
      <c r="X101" s="109"/>
      <c r="Y101" s="109"/>
      <c r="Z101" s="109"/>
      <c r="AA101" s="109"/>
      <c r="AB101" s="109"/>
      <c r="AC101" s="109"/>
      <c r="AD101" s="109"/>
      <c r="AE101" s="109"/>
    </row>
    <row r="102" ht="18.0" customHeight="1">
      <c r="A102" s="87"/>
      <c r="B102" s="88"/>
      <c r="C102" s="88"/>
      <c r="D102" s="88"/>
      <c r="E102" s="88"/>
      <c r="F102" s="89"/>
      <c r="G102" s="90"/>
      <c r="H102" s="90"/>
      <c r="I102" s="90"/>
      <c r="J102" s="90"/>
      <c r="K102" s="90" t="str">
        <f t="shared" si="1"/>
        <v/>
      </c>
      <c r="L102" s="96" t="str">
        <f t="shared" si="2"/>
        <v/>
      </c>
      <c r="M102" s="99" t="str">
        <f t="shared" si="3"/>
        <v/>
      </c>
      <c r="N102" s="103" t="str">
        <f t="shared" si="4"/>
        <v/>
      </c>
      <c r="O102" s="105" t="str">
        <f>IF(H102="I",N102*Contagem!$U$11,IF(H102="E",N102*Contagem!$U$13,IF(H102="A",N102*Contagem!$U$12,IF(H102="T",N102*Contagem!$U$14,""))))</f>
        <v/>
      </c>
      <c r="P102" s="90"/>
      <c r="Q102" s="107">
        <f>IF(H102="I",'Sumário'!$F$55,IF(H102="A",'Sumário'!$F$56,'Sumário'!$F$57))</f>
        <v>0.4</v>
      </c>
      <c r="R102" s="108" t="b">
        <f t="shared" si="5"/>
        <v>0</v>
      </c>
      <c r="S102" s="88" t="b">
        <f t="shared" si="6"/>
        <v>0</v>
      </c>
      <c r="T102" s="88"/>
      <c r="U102" s="88"/>
      <c r="V102" s="88"/>
      <c r="W102" s="109"/>
      <c r="X102" s="109"/>
      <c r="Y102" s="109"/>
      <c r="Z102" s="109"/>
      <c r="AA102" s="109"/>
      <c r="AB102" s="109"/>
      <c r="AC102" s="109"/>
      <c r="AD102" s="109"/>
      <c r="AE102" s="109"/>
    </row>
    <row r="103" ht="18.0" customHeight="1">
      <c r="A103" s="87"/>
      <c r="B103" s="88"/>
      <c r="C103" s="88"/>
      <c r="D103" s="88"/>
      <c r="E103" s="88"/>
      <c r="F103" s="89"/>
      <c r="G103" s="90"/>
      <c r="H103" s="90"/>
      <c r="I103" s="90"/>
      <c r="J103" s="90"/>
      <c r="K103" s="90" t="str">
        <f t="shared" si="1"/>
        <v/>
      </c>
      <c r="L103" s="96" t="str">
        <f t="shared" si="2"/>
        <v/>
      </c>
      <c r="M103" s="99" t="str">
        <f t="shared" si="3"/>
        <v/>
      </c>
      <c r="N103" s="103" t="str">
        <f t="shared" si="4"/>
        <v/>
      </c>
      <c r="O103" s="105" t="str">
        <f>IF(H103="I",N103*Contagem!$U$11,IF(H103="E",N103*Contagem!$U$13,IF(H103="A",N103*Contagem!$U$12,IF(H103="T",N103*Contagem!$U$14,""))))</f>
        <v/>
      </c>
      <c r="P103" s="90"/>
      <c r="Q103" s="107">
        <f>IF(H103="I",'Sumário'!$F$55,IF(H103="A",'Sumário'!$F$56,'Sumário'!$F$57))</f>
        <v>0.4</v>
      </c>
      <c r="R103" s="108" t="b">
        <f t="shared" si="5"/>
        <v>0</v>
      </c>
      <c r="S103" s="88" t="b">
        <f t="shared" si="6"/>
        <v>0</v>
      </c>
      <c r="T103" s="88"/>
      <c r="U103" s="88"/>
      <c r="V103" s="88"/>
      <c r="W103" s="109"/>
      <c r="X103" s="109"/>
      <c r="Y103" s="109"/>
      <c r="Z103" s="109"/>
      <c r="AA103" s="109"/>
      <c r="AB103" s="109"/>
      <c r="AC103" s="109"/>
      <c r="AD103" s="109"/>
      <c r="AE103" s="109"/>
    </row>
    <row r="104" ht="18.0" customHeight="1">
      <c r="A104" s="87"/>
      <c r="B104" s="88"/>
      <c r="C104" s="88"/>
      <c r="D104" s="88"/>
      <c r="E104" s="88"/>
      <c r="F104" s="89"/>
      <c r="G104" s="90"/>
      <c r="H104" s="90"/>
      <c r="I104" s="90"/>
      <c r="J104" s="90"/>
      <c r="K104" s="90" t="str">
        <f t="shared" si="1"/>
        <v/>
      </c>
      <c r="L104" s="96" t="str">
        <f t="shared" si="2"/>
        <v/>
      </c>
      <c r="M104" s="99" t="str">
        <f t="shared" si="3"/>
        <v/>
      </c>
      <c r="N104" s="103" t="str">
        <f t="shared" si="4"/>
        <v/>
      </c>
      <c r="O104" s="105" t="str">
        <f>IF(H104="I",N104*Contagem!$U$11,IF(H104="E",N104*Contagem!$U$13,IF(H104="A",N104*Contagem!$U$12,IF(H104="T",N104*Contagem!$U$14,""))))</f>
        <v/>
      </c>
      <c r="P104" s="90"/>
      <c r="Q104" s="107">
        <f>IF(H104="I",'Sumário'!$F$55,IF(H104="A",'Sumário'!$F$56,'Sumário'!$F$57))</f>
        <v>0.4</v>
      </c>
      <c r="R104" s="108" t="b">
        <f t="shared" si="5"/>
        <v>0</v>
      </c>
      <c r="S104" s="88" t="b">
        <f t="shared" si="6"/>
        <v>0</v>
      </c>
      <c r="T104" s="88"/>
      <c r="U104" s="88"/>
      <c r="V104" s="88"/>
      <c r="W104" s="109"/>
      <c r="X104" s="109"/>
      <c r="Y104" s="109"/>
      <c r="Z104" s="109"/>
      <c r="AA104" s="109"/>
      <c r="AB104" s="109"/>
      <c r="AC104" s="109"/>
      <c r="AD104" s="109"/>
      <c r="AE104" s="109"/>
    </row>
    <row r="105" ht="18.0" customHeight="1">
      <c r="A105" s="87"/>
      <c r="B105" s="88"/>
      <c r="C105" s="88"/>
      <c r="D105" s="88"/>
      <c r="E105" s="88"/>
      <c r="F105" s="89"/>
      <c r="G105" s="90"/>
      <c r="H105" s="90"/>
      <c r="I105" s="90"/>
      <c r="J105" s="90"/>
      <c r="K105" s="90" t="str">
        <f t="shared" si="1"/>
        <v/>
      </c>
      <c r="L105" s="96" t="str">
        <f t="shared" si="2"/>
        <v/>
      </c>
      <c r="M105" s="99" t="str">
        <f t="shared" si="3"/>
        <v/>
      </c>
      <c r="N105" s="103" t="str">
        <f t="shared" si="4"/>
        <v/>
      </c>
      <c r="O105" s="105" t="str">
        <f>IF(H105="I",N105*Contagem!$U$11,IF(H105="E",N105*Contagem!$U$13,IF(H105="A",N105*Contagem!$U$12,IF(H105="T",N105*Contagem!$U$14,""))))</f>
        <v/>
      </c>
      <c r="P105" s="90"/>
      <c r="Q105" s="107">
        <f>IF(H105="I",'Sumário'!$F$55,IF(H105="A",'Sumário'!$F$56,'Sumário'!$F$57))</f>
        <v>0.4</v>
      </c>
      <c r="R105" s="108" t="b">
        <f t="shared" si="5"/>
        <v>0</v>
      </c>
      <c r="S105" s="88" t="b">
        <f t="shared" si="6"/>
        <v>0</v>
      </c>
      <c r="T105" s="88"/>
      <c r="U105" s="88"/>
      <c r="V105" s="88"/>
      <c r="W105" s="109"/>
      <c r="X105" s="109"/>
      <c r="Y105" s="109"/>
      <c r="Z105" s="109"/>
      <c r="AA105" s="109"/>
      <c r="AB105" s="109"/>
      <c r="AC105" s="109"/>
      <c r="AD105" s="109"/>
      <c r="AE105" s="109"/>
    </row>
    <row r="106" ht="18.0" customHeight="1">
      <c r="A106" s="87"/>
      <c r="B106" s="88"/>
      <c r="C106" s="88"/>
      <c r="D106" s="88"/>
      <c r="E106" s="88"/>
      <c r="F106" s="89"/>
      <c r="G106" s="90"/>
      <c r="H106" s="90"/>
      <c r="I106" s="90"/>
      <c r="J106" s="90"/>
      <c r="K106" s="90" t="str">
        <f t="shared" si="1"/>
        <v/>
      </c>
      <c r="L106" s="96" t="str">
        <f t="shared" si="2"/>
        <v/>
      </c>
      <c r="M106" s="99" t="str">
        <f t="shared" si="3"/>
        <v/>
      </c>
      <c r="N106" s="103" t="str">
        <f t="shared" si="4"/>
        <v/>
      </c>
      <c r="O106" s="105" t="str">
        <f>IF(H106="I",N106*Contagem!$U$11,IF(H106="E",N106*Contagem!$U$13,IF(H106="A",N106*Contagem!$U$12,IF(H106="T",N106*Contagem!$U$14,""))))</f>
        <v/>
      </c>
      <c r="P106" s="90"/>
      <c r="Q106" s="107">
        <f>IF(H106="I",'Sumário'!$F$55,IF(H106="A",'Sumário'!$F$56,'Sumário'!$F$57))</f>
        <v>0.4</v>
      </c>
      <c r="R106" s="108" t="b">
        <f t="shared" si="5"/>
        <v>0</v>
      </c>
      <c r="S106" s="88" t="b">
        <f t="shared" si="6"/>
        <v>0</v>
      </c>
      <c r="T106" s="88"/>
      <c r="U106" s="88"/>
      <c r="V106" s="88"/>
      <c r="W106" s="109"/>
      <c r="X106" s="109"/>
      <c r="Y106" s="109"/>
      <c r="Z106" s="109"/>
      <c r="AA106" s="109"/>
      <c r="AB106" s="109"/>
      <c r="AC106" s="109"/>
      <c r="AD106" s="109"/>
      <c r="AE106" s="109"/>
    </row>
    <row r="107" ht="18.0" customHeight="1">
      <c r="A107" s="87"/>
      <c r="B107" s="88"/>
      <c r="C107" s="88"/>
      <c r="D107" s="88"/>
      <c r="E107" s="88"/>
      <c r="F107" s="89"/>
      <c r="G107" s="90"/>
      <c r="H107" s="90"/>
      <c r="I107" s="90"/>
      <c r="J107" s="90"/>
      <c r="K107" s="90" t="str">
        <f t="shared" si="1"/>
        <v/>
      </c>
      <c r="L107" s="96" t="str">
        <f t="shared" si="2"/>
        <v/>
      </c>
      <c r="M107" s="99" t="str">
        <f t="shared" si="3"/>
        <v/>
      </c>
      <c r="N107" s="103" t="str">
        <f t="shared" si="4"/>
        <v/>
      </c>
      <c r="O107" s="105" t="str">
        <f>IF(H107="I",N107*Contagem!$U$11,IF(H107="E",N107*Contagem!$U$13,IF(H107="A",N107*Contagem!$U$12,IF(H107="T",N107*Contagem!$U$14,""))))</f>
        <v/>
      </c>
      <c r="P107" s="90"/>
      <c r="Q107" s="107">
        <f>IF(H107="I",'Sumário'!$F$55,IF(H107="A",'Sumário'!$F$56,'Sumário'!$F$57))</f>
        <v>0.4</v>
      </c>
      <c r="R107" s="108" t="b">
        <f t="shared" si="5"/>
        <v>0</v>
      </c>
      <c r="S107" s="88" t="b">
        <f t="shared" si="6"/>
        <v>0</v>
      </c>
      <c r="T107" s="88"/>
      <c r="U107" s="88"/>
      <c r="V107" s="88"/>
      <c r="W107" s="109"/>
      <c r="X107" s="109"/>
      <c r="Y107" s="109"/>
      <c r="Z107" s="109"/>
      <c r="AA107" s="109"/>
      <c r="AB107" s="109"/>
      <c r="AC107" s="109"/>
      <c r="AD107" s="109"/>
      <c r="AE107" s="109"/>
    </row>
    <row r="108" ht="18.0" customHeight="1">
      <c r="A108" s="87"/>
      <c r="B108" s="88"/>
      <c r="C108" s="88"/>
      <c r="D108" s="88"/>
      <c r="E108" s="88"/>
      <c r="F108" s="89"/>
      <c r="G108" s="90"/>
      <c r="H108" s="90"/>
      <c r="I108" s="90"/>
      <c r="J108" s="90"/>
      <c r="K108" s="90" t="str">
        <f t="shared" si="1"/>
        <v/>
      </c>
      <c r="L108" s="96" t="str">
        <f t="shared" si="2"/>
        <v/>
      </c>
      <c r="M108" s="99" t="str">
        <f t="shared" si="3"/>
        <v/>
      </c>
      <c r="N108" s="103" t="str">
        <f t="shared" si="4"/>
        <v/>
      </c>
      <c r="O108" s="105" t="str">
        <f>IF(H108="I",N108*Contagem!$U$11,IF(H108="E",N108*Contagem!$U$13,IF(H108="A",N108*Contagem!$U$12,IF(H108="T",N108*Contagem!$U$14,""))))</f>
        <v/>
      </c>
      <c r="P108" s="90"/>
      <c r="Q108" s="107">
        <f>IF(H108="I",'Sumário'!$F$55,IF(H108="A",'Sumário'!$F$56,'Sumário'!$F$57))</f>
        <v>0.4</v>
      </c>
      <c r="R108" s="108" t="b">
        <f t="shared" si="5"/>
        <v>0</v>
      </c>
      <c r="S108" s="88" t="b">
        <f t="shared" si="6"/>
        <v>0</v>
      </c>
      <c r="T108" s="88"/>
      <c r="U108" s="88"/>
      <c r="V108" s="88"/>
      <c r="W108" s="109"/>
      <c r="X108" s="109"/>
      <c r="Y108" s="109"/>
      <c r="Z108" s="109"/>
      <c r="AA108" s="109"/>
      <c r="AB108" s="109"/>
      <c r="AC108" s="109"/>
      <c r="AD108" s="109"/>
      <c r="AE108" s="109"/>
    </row>
    <row r="109" ht="18.0" customHeight="1">
      <c r="A109" s="87"/>
      <c r="B109" s="88"/>
      <c r="C109" s="88"/>
      <c r="D109" s="88"/>
      <c r="E109" s="88"/>
      <c r="F109" s="89"/>
      <c r="G109" s="90"/>
      <c r="H109" s="90"/>
      <c r="I109" s="90"/>
      <c r="J109" s="90"/>
      <c r="K109" s="90" t="str">
        <f t="shared" si="1"/>
        <v/>
      </c>
      <c r="L109" s="96" t="str">
        <f t="shared" si="2"/>
        <v/>
      </c>
      <c r="M109" s="99" t="str">
        <f t="shared" si="3"/>
        <v/>
      </c>
      <c r="N109" s="103" t="str">
        <f t="shared" si="4"/>
        <v/>
      </c>
      <c r="O109" s="105" t="str">
        <f>IF(H109="I",N109*Contagem!$U$11,IF(H109="E",N109*Contagem!$U$13,IF(H109="A",N109*Contagem!$U$12,IF(H109="T",N109*Contagem!$U$14,""))))</f>
        <v/>
      </c>
      <c r="P109" s="90"/>
      <c r="Q109" s="107">
        <f>IF(H109="I",'Sumário'!$F$55,IF(H109="A",'Sumário'!$F$56,'Sumário'!$F$57))</f>
        <v>0.4</v>
      </c>
      <c r="R109" s="108" t="b">
        <f t="shared" si="5"/>
        <v>0</v>
      </c>
      <c r="S109" s="88" t="b">
        <f t="shared" si="6"/>
        <v>0</v>
      </c>
      <c r="T109" s="88"/>
      <c r="U109" s="88"/>
      <c r="V109" s="88"/>
      <c r="W109" s="109"/>
      <c r="X109" s="109"/>
      <c r="Y109" s="109"/>
      <c r="Z109" s="109"/>
      <c r="AA109" s="109"/>
      <c r="AB109" s="109"/>
      <c r="AC109" s="109"/>
      <c r="AD109" s="109"/>
      <c r="AE109" s="109"/>
    </row>
    <row r="110" ht="18.0" customHeight="1">
      <c r="A110" s="87"/>
      <c r="B110" s="88"/>
      <c r="C110" s="88"/>
      <c r="D110" s="88"/>
      <c r="E110" s="88"/>
      <c r="F110" s="89"/>
      <c r="G110" s="90"/>
      <c r="H110" s="90"/>
      <c r="I110" s="90"/>
      <c r="J110" s="90"/>
      <c r="K110" s="90" t="str">
        <f t="shared" si="1"/>
        <v/>
      </c>
      <c r="L110" s="96" t="str">
        <f t="shared" si="2"/>
        <v/>
      </c>
      <c r="M110" s="99" t="str">
        <f t="shared" si="3"/>
        <v/>
      </c>
      <c r="N110" s="103" t="str">
        <f t="shared" si="4"/>
        <v/>
      </c>
      <c r="O110" s="105" t="str">
        <f>IF(H110="I",N110*Contagem!$U$11,IF(H110="E",N110*Contagem!$U$13,IF(H110="A",N110*Contagem!$U$12,IF(H110="T",N110*Contagem!$U$14,""))))</f>
        <v/>
      </c>
      <c r="P110" s="90"/>
      <c r="Q110" s="107">
        <f>IF(H110="I",'Sumário'!$F$55,IF(H110="A",'Sumário'!$F$56,'Sumário'!$F$57))</f>
        <v>0.4</v>
      </c>
      <c r="R110" s="108" t="b">
        <f t="shared" si="5"/>
        <v>0</v>
      </c>
      <c r="S110" s="88" t="b">
        <f t="shared" si="6"/>
        <v>0</v>
      </c>
      <c r="T110" s="88"/>
      <c r="U110" s="88"/>
      <c r="V110" s="88"/>
      <c r="W110" s="109"/>
      <c r="X110" s="109"/>
      <c r="Y110" s="109"/>
      <c r="Z110" s="109"/>
      <c r="AA110" s="109"/>
      <c r="AB110" s="109"/>
      <c r="AC110" s="109"/>
      <c r="AD110" s="109"/>
      <c r="AE110" s="109"/>
    </row>
    <row r="111" ht="18.0" customHeight="1">
      <c r="A111" s="87"/>
      <c r="B111" s="88"/>
      <c r="C111" s="88"/>
      <c r="D111" s="88"/>
      <c r="E111" s="88"/>
      <c r="F111" s="89"/>
      <c r="G111" s="90"/>
      <c r="H111" s="90"/>
      <c r="I111" s="90"/>
      <c r="J111" s="90"/>
      <c r="K111" s="90" t="str">
        <f t="shared" si="1"/>
        <v/>
      </c>
      <c r="L111" s="96" t="str">
        <f t="shared" si="2"/>
        <v/>
      </c>
      <c r="M111" s="99" t="str">
        <f t="shared" si="3"/>
        <v/>
      </c>
      <c r="N111" s="103" t="str">
        <f t="shared" si="4"/>
        <v/>
      </c>
      <c r="O111" s="105" t="str">
        <f>IF(H111="I",N111*Contagem!$U$11,IF(H111="E",N111*Contagem!$U$13,IF(H111="A",N111*Contagem!$U$12,IF(H111="T",N111*Contagem!$U$14,""))))</f>
        <v/>
      </c>
      <c r="P111" s="90"/>
      <c r="Q111" s="107">
        <f>IF(H111="I",'Sumário'!$F$55,IF(H111="A",'Sumário'!$F$56,'Sumário'!$F$57))</f>
        <v>0.4</v>
      </c>
      <c r="R111" s="108" t="b">
        <f t="shared" si="5"/>
        <v>0</v>
      </c>
      <c r="S111" s="88" t="b">
        <f t="shared" si="6"/>
        <v>0</v>
      </c>
      <c r="T111" s="88"/>
      <c r="U111" s="88"/>
      <c r="V111" s="88"/>
      <c r="W111" s="109"/>
      <c r="X111" s="109"/>
      <c r="Y111" s="109"/>
      <c r="Z111" s="109"/>
      <c r="AA111" s="109"/>
      <c r="AB111" s="109"/>
      <c r="AC111" s="109"/>
      <c r="AD111" s="109"/>
      <c r="AE111" s="109"/>
    </row>
    <row r="112" ht="18.0" customHeight="1">
      <c r="A112" s="87"/>
      <c r="B112" s="88"/>
      <c r="C112" s="88"/>
      <c r="D112" s="88"/>
      <c r="E112" s="88"/>
      <c r="F112" s="89"/>
      <c r="G112" s="90"/>
      <c r="H112" s="90"/>
      <c r="I112" s="90"/>
      <c r="J112" s="90"/>
      <c r="K112" s="90" t="str">
        <f t="shared" si="1"/>
        <v/>
      </c>
      <c r="L112" s="96" t="str">
        <f t="shared" si="2"/>
        <v/>
      </c>
      <c r="M112" s="99" t="str">
        <f t="shared" si="3"/>
        <v/>
      </c>
      <c r="N112" s="103" t="str">
        <f t="shared" si="4"/>
        <v/>
      </c>
      <c r="O112" s="105" t="str">
        <f>IF(H112="I",N112*Contagem!$U$11,IF(H112="E",N112*Contagem!$U$13,IF(H112="A",N112*Contagem!$U$12,IF(H112="T",N112*Contagem!$U$14,""))))</f>
        <v/>
      </c>
      <c r="P112" s="90"/>
      <c r="Q112" s="107">
        <f>IF(H112="I",'Sumário'!$F$55,IF(H112="A",'Sumário'!$F$56,'Sumário'!$F$57))</f>
        <v>0.4</v>
      </c>
      <c r="R112" s="108" t="b">
        <f t="shared" si="5"/>
        <v>0</v>
      </c>
      <c r="S112" s="88" t="b">
        <f t="shared" si="6"/>
        <v>0</v>
      </c>
      <c r="T112" s="88"/>
      <c r="U112" s="88"/>
      <c r="V112" s="88"/>
      <c r="W112" s="109"/>
      <c r="X112" s="109"/>
      <c r="Y112" s="109"/>
      <c r="Z112" s="109"/>
      <c r="AA112" s="109"/>
      <c r="AB112" s="109"/>
      <c r="AC112" s="109"/>
      <c r="AD112" s="109"/>
      <c r="AE112" s="109"/>
    </row>
    <row r="113" ht="18.0" customHeight="1">
      <c r="A113" s="87"/>
      <c r="B113" s="88"/>
      <c r="C113" s="88"/>
      <c r="D113" s="88"/>
      <c r="E113" s="88"/>
      <c r="F113" s="89"/>
      <c r="G113" s="90"/>
      <c r="H113" s="90"/>
      <c r="I113" s="90"/>
      <c r="J113" s="90"/>
      <c r="K113" s="90" t="str">
        <f t="shared" si="1"/>
        <v/>
      </c>
      <c r="L113" s="96" t="str">
        <f t="shared" si="2"/>
        <v/>
      </c>
      <c r="M113" s="99" t="str">
        <f t="shared" si="3"/>
        <v/>
      </c>
      <c r="N113" s="103" t="str">
        <f t="shared" si="4"/>
        <v/>
      </c>
      <c r="O113" s="105" t="str">
        <f>IF(H113="I",N113*Contagem!$U$11,IF(H113="E",N113*Contagem!$U$13,IF(H113="A",N113*Contagem!$U$12,IF(H113="T",N113*Contagem!$U$14,""))))</f>
        <v/>
      </c>
      <c r="P113" s="90"/>
      <c r="Q113" s="107">
        <f>IF(H113="I",'Sumário'!$F$55,IF(H113="A",'Sumário'!$F$56,'Sumário'!$F$57))</f>
        <v>0.4</v>
      </c>
      <c r="R113" s="108" t="b">
        <f t="shared" si="5"/>
        <v>0</v>
      </c>
      <c r="S113" s="88" t="b">
        <f t="shared" si="6"/>
        <v>0</v>
      </c>
      <c r="T113" s="88"/>
      <c r="U113" s="88"/>
      <c r="V113" s="88"/>
      <c r="W113" s="109"/>
      <c r="X113" s="109"/>
      <c r="Y113" s="109"/>
      <c r="Z113" s="109"/>
      <c r="AA113" s="109"/>
      <c r="AB113" s="109"/>
      <c r="AC113" s="109"/>
      <c r="AD113" s="109"/>
      <c r="AE113" s="109"/>
    </row>
    <row r="114" ht="18.0" customHeight="1">
      <c r="A114" s="87"/>
      <c r="B114" s="88"/>
      <c r="C114" s="88"/>
      <c r="D114" s="88"/>
      <c r="E114" s="88"/>
      <c r="F114" s="89"/>
      <c r="G114" s="90"/>
      <c r="H114" s="90"/>
      <c r="I114" s="90"/>
      <c r="J114" s="90"/>
      <c r="K114" s="90" t="str">
        <f t="shared" si="1"/>
        <v/>
      </c>
      <c r="L114" s="96" t="str">
        <f t="shared" si="2"/>
        <v/>
      </c>
      <c r="M114" s="99" t="str">
        <f t="shared" si="3"/>
        <v/>
      </c>
      <c r="N114" s="103" t="str">
        <f t="shared" si="4"/>
        <v/>
      </c>
      <c r="O114" s="105" t="str">
        <f>IF(H114="I",N114*Contagem!$U$11,IF(H114="E",N114*Contagem!$U$13,IF(H114="A",N114*Contagem!$U$12,IF(H114="T",N114*Contagem!$U$14,""))))</f>
        <v/>
      </c>
      <c r="P114" s="90"/>
      <c r="Q114" s="107">
        <f>IF(H114="I",'Sumário'!$F$55,IF(H114="A",'Sumário'!$F$56,'Sumário'!$F$57))</f>
        <v>0.4</v>
      </c>
      <c r="R114" s="108" t="b">
        <f t="shared" si="5"/>
        <v>0</v>
      </c>
      <c r="S114" s="88" t="b">
        <f t="shared" si="6"/>
        <v>0</v>
      </c>
      <c r="T114" s="88"/>
      <c r="U114" s="88"/>
      <c r="V114" s="88"/>
      <c r="W114" s="109"/>
      <c r="X114" s="109"/>
      <c r="Y114" s="109"/>
      <c r="Z114" s="109"/>
      <c r="AA114" s="109"/>
      <c r="AB114" s="109"/>
      <c r="AC114" s="109"/>
      <c r="AD114" s="109"/>
      <c r="AE114" s="109"/>
    </row>
    <row r="115" ht="18.0" customHeight="1">
      <c r="A115" s="87"/>
      <c r="B115" s="88"/>
      <c r="C115" s="88"/>
      <c r="D115" s="88"/>
      <c r="E115" s="88"/>
      <c r="F115" s="89"/>
      <c r="G115" s="90"/>
      <c r="H115" s="90"/>
      <c r="I115" s="90"/>
      <c r="J115" s="90"/>
      <c r="K115" s="90" t="str">
        <f t="shared" si="1"/>
        <v/>
      </c>
      <c r="L115" s="96" t="str">
        <f t="shared" si="2"/>
        <v/>
      </c>
      <c r="M115" s="99" t="str">
        <f t="shared" si="3"/>
        <v/>
      </c>
      <c r="N115" s="103" t="str">
        <f t="shared" si="4"/>
        <v/>
      </c>
      <c r="O115" s="105" t="str">
        <f>IF(H115="I",N115*Contagem!$U$11,IF(H115="E",N115*Contagem!$U$13,IF(H115="A",N115*Contagem!$U$12,IF(H115="T",N115*Contagem!$U$14,""))))</f>
        <v/>
      </c>
      <c r="P115" s="90"/>
      <c r="Q115" s="107">
        <f>IF(H115="I",'Sumário'!$F$55,IF(H115="A",'Sumário'!$F$56,'Sumário'!$F$57))</f>
        <v>0.4</v>
      </c>
      <c r="R115" s="108" t="b">
        <f t="shared" si="5"/>
        <v>0</v>
      </c>
      <c r="S115" s="88" t="b">
        <f t="shared" si="6"/>
        <v>0</v>
      </c>
      <c r="T115" s="88"/>
      <c r="U115" s="88"/>
      <c r="V115" s="88"/>
      <c r="W115" s="109"/>
      <c r="X115" s="109"/>
      <c r="Y115" s="109"/>
      <c r="Z115" s="109"/>
      <c r="AA115" s="109"/>
      <c r="AB115" s="109"/>
      <c r="AC115" s="109"/>
      <c r="AD115" s="109"/>
      <c r="AE115" s="109"/>
    </row>
    <row r="116" ht="18.0" customHeight="1">
      <c r="A116" s="87"/>
      <c r="B116" s="88"/>
      <c r="C116" s="88"/>
      <c r="D116" s="88"/>
      <c r="E116" s="88"/>
      <c r="F116" s="89"/>
      <c r="G116" s="90"/>
      <c r="H116" s="90"/>
      <c r="I116" s="90"/>
      <c r="J116" s="90"/>
      <c r="K116" s="90" t="str">
        <f t="shared" si="1"/>
        <v/>
      </c>
      <c r="L116" s="96" t="str">
        <f t="shared" si="2"/>
        <v/>
      </c>
      <c r="M116" s="99" t="str">
        <f t="shared" si="3"/>
        <v/>
      </c>
      <c r="N116" s="103" t="str">
        <f t="shared" si="4"/>
        <v/>
      </c>
      <c r="O116" s="105" t="str">
        <f>IF(H116="I",N116*Contagem!$U$11,IF(H116="E",N116*Contagem!$U$13,IF(H116="A",N116*Contagem!$U$12,IF(H116="T",N116*Contagem!$U$14,""))))</f>
        <v/>
      </c>
      <c r="P116" s="90"/>
      <c r="Q116" s="107">
        <f>IF(H116="I",'Sumário'!$F$55,IF(H116="A",'Sumário'!$F$56,'Sumário'!$F$57))</f>
        <v>0.4</v>
      </c>
      <c r="R116" s="108" t="b">
        <f t="shared" si="5"/>
        <v>0</v>
      </c>
      <c r="S116" s="88" t="b">
        <f t="shared" si="6"/>
        <v>0</v>
      </c>
      <c r="T116" s="88"/>
      <c r="U116" s="88"/>
      <c r="V116" s="88"/>
      <c r="W116" s="109"/>
      <c r="X116" s="109"/>
      <c r="Y116" s="109"/>
      <c r="Z116" s="109"/>
      <c r="AA116" s="109"/>
      <c r="AB116" s="109"/>
      <c r="AC116" s="109"/>
      <c r="AD116" s="109"/>
      <c r="AE116" s="109"/>
    </row>
    <row r="117" ht="18.0" customHeight="1">
      <c r="A117" s="87"/>
      <c r="B117" s="88"/>
      <c r="C117" s="88"/>
      <c r="D117" s="88"/>
      <c r="E117" s="88"/>
      <c r="F117" s="89"/>
      <c r="G117" s="90"/>
      <c r="H117" s="90"/>
      <c r="I117" s="90"/>
      <c r="J117" s="90"/>
      <c r="K117" s="90" t="str">
        <f t="shared" si="1"/>
        <v/>
      </c>
      <c r="L117" s="96" t="str">
        <f t="shared" si="2"/>
        <v/>
      </c>
      <c r="M117" s="99" t="str">
        <f t="shared" si="3"/>
        <v/>
      </c>
      <c r="N117" s="103" t="str">
        <f t="shared" si="4"/>
        <v/>
      </c>
      <c r="O117" s="105" t="str">
        <f>IF(H117="I",N117*Contagem!$U$11,IF(H117="E",N117*Contagem!$U$13,IF(H117="A",N117*Contagem!$U$12,IF(H117="T",N117*Contagem!$U$14,""))))</f>
        <v/>
      </c>
      <c r="P117" s="90"/>
      <c r="Q117" s="107">
        <f>IF(H117="I",'Sumário'!$F$55,IF(H117="A",'Sumário'!$F$56,'Sumário'!$F$57))</f>
        <v>0.4</v>
      </c>
      <c r="R117" s="108" t="b">
        <f t="shared" si="5"/>
        <v>0</v>
      </c>
      <c r="S117" s="88" t="b">
        <f t="shared" si="6"/>
        <v>0</v>
      </c>
      <c r="T117" s="88"/>
      <c r="U117" s="88"/>
      <c r="V117" s="88"/>
      <c r="W117" s="109"/>
      <c r="X117" s="109"/>
      <c r="Y117" s="109"/>
      <c r="Z117" s="109"/>
      <c r="AA117" s="109"/>
      <c r="AB117" s="109"/>
      <c r="AC117" s="109"/>
      <c r="AD117" s="109"/>
      <c r="AE117" s="109"/>
    </row>
    <row r="118" ht="12.75" customHeight="1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</row>
    <row r="119" ht="12.75" customHeight="1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</row>
    <row r="120" ht="12.75" customHeight="1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</row>
    <row r="121" ht="12.75" customHeight="1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</row>
    <row r="122" ht="12.75" customHeight="1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</row>
    <row r="123" ht="12.75" customHeight="1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</row>
    <row r="124" ht="12.75" customHeight="1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</row>
    <row r="125" ht="12.75" customHeight="1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</row>
    <row r="126" ht="12.75" customHeight="1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</row>
    <row r="127" ht="12.75" customHeight="1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</row>
    <row r="128" ht="12.75" customHeight="1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</row>
    <row r="129" ht="12.75" customHeight="1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</row>
    <row r="130" ht="12.75" customHeight="1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</row>
    <row r="131" ht="12.75" customHeight="1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  <c r="AE131" s="109"/>
    </row>
    <row r="132" ht="12.75" customHeight="1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  <c r="AE132" s="109"/>
    </row>
    <row r="133" ht="12.75" customHeight="1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</row>
    <row r="134" ht="12.75" customHeight="1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</row>
    <row r="135" ht="12.75" customHeight="1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</row>
    <row r="136" ht="12.75" customHeight="1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</row>
    <row r="137" ht="12.75" customHeight="1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</row>
    <row r="138" ht="12.75" customHeight="1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</row>
    <row r="139" ht="12.75" customHeight="1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9"/>
    </row>
    <row r="140" ht="12.75" customHeight="1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9"/>
    </row>
    <row r="141" ht="12.75" customHeight="1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  <c r="AE141" s="109"/>
    </row>
    <row r="142" ht="12.75" customHeight="1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  <c r="AE142" s="109"/>
    </row>
    <row r="143" ht="12.75" customHeight="1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9"/>
    </row>
    <row r="144" ht="12.75" customHeight="1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  <c r="AE144" s="109"/>
    </row>
    <row r="145" ht="12.75" customHeight="1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9"/>
    </row>
    <row r="146" ht="12.75" customHeight="1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</row>
    <row r="147" ht="12.75" customHeight="1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9"/>
    </row>
    <row r="148" ht="12.75" customHeight="1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9"/>
    </row>
    <row r="149" ht="12.75" customHeight="1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9"/>
    </row>
    <row r="150" ht="12.75" customHeight="1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</row>
    <row r="151" ht="12.75" customHeight="1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  <c r="AE151" s="109"/>
    </row>
    <row r="152" ht="12.75" customHeight="1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  <c r="AE152" s="109"/>
    </row>
    <row r="153" ht="12.75" customHeight="1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9"/>
    </row>
    <row r="154" ht="12.75" customHeight="1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  <c r="AC154" s="109"/>
      <c r="AD154" s="109"/>
      <c r="AE154" s="109"/>
    </row>
    <row r="155" ht="12.75" customHeight="1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9"/>
    </row>
    <row r="156" ht="12.75" customHeight="1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</row>
    <row r="157" ht="12.75" customHeight="1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09"/>
    </row>
    <row r="158" ht="12.75" customHeight="1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9"/>
    </row>
    <row r="159" ht="12.75" customHeight="1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9"/>
    </row>
    <row r="160" ht="12.75" customHeight="1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</row>
    <row r="161" ht="12.75" customHeight="1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9"/>
    </row>
    <row r="162" ht="12.75" customHeight="1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</row>
    <row r="163" ht="12.75" customHeight="1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  <c r="AE163" s="109"/>
    </row>
    <row r="164" ht="12.75" customHeight="1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  <c r="AE164" s="109"/>
    </row>
    <row r="165" ht="12.75" customHeight="1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</row>
    <row r="166" ht="12.75" customHeight="1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  <c r="AE166" s="109"/>
    </row>
    <row r="167" ht="12.75" customHeight="1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  <c r="AE167" s="109"/>
    </row>
    <row r="168" ht="12.75" customHeight="1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</row>
    <row r="169" ht="12.75" customHeight="1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</row>
    <row r="170" ht="12.75" customHeight="1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</row>
    <row r="171" ht="12.75" customHeight="1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</row>
    <row r="172" ht="12.75" customHeight="1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</row>
    <row r="173" ht="12.75" customHeight="1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</row>
    <row r="174" ht="12.75" customHeight="1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</row>
    <row r="175" ht="12.75" customHeight="1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9"/>
    </row>
    <row r="176" ht="12.75" customHeight="1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</row>
    <row r="177" ht="12.75" customHeight="1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  <c r="AE177" s="109"/>
    </row>
    <row r="178" ht="12.75" customHeight="1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  <c r="AE178" s="109"/>
    </row>
    <row r="179" ht="12.75" customHeight="1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  <c r="AE179" s="109"/>
    </row>
    <row r="180" ht="12.75" customHeight="1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  <c r="AE180" s="109"/>
    </row>
    <row r="181" ht="12.75" customHeight="1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</row>
    <row r="182" ht="12.75" customHeight="1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</row>
    <row r="183" ht="12.75" customHeight="1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</row>
    <row r="184" ht="12.75" customHeight="1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9"/>
    </row>
    <row r="185" ht="12.75" customHeight="1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9"/>
    </row>
    <row r="186" ht="12.75" customHeight="1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</row>
    <row r="187" ht="12.75" customHeight="1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9"/>
    </row>
    <row r="188" ht="12.75" customHeight="1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  <c r="AE188" s="109"/>
    </row>
    <row r="189" ht="12.75" customHeight="1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  <c r="AC189" s="109"/>
      <c r="AD189" s="109"/>
      <c r="AE189" s="109"/>
    </row>
    <row r="190" ht="12.75" customHeight="1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  <c r="AC190" s="109"/>
      <c r="AD190" s="109"/>
      <c r="AE190" s="109"/>
    </row>
    <row r="191" ht="12.75" customHeight="1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  <c r="AE191" s="109"/>
    </row>
    <row r="192" ht="12.75" customHeight="1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  <c r="AC192" s="109"/>
      <c r="AD192" s="109"/>
      <c r="AE192" s="109"/>
    </row>
    <row r="193" ht="12.75" customHeight="1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</row>
    <row r="194" ht="12.75" customHeight="1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9"/>
    </row>
    <row r="195" ht="12.75" customHeight="1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</row>
    <row r="196" ht="12.75" customHeight="1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</row>
    <row r="197" ht="12.75" customHeight="1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</row>
    <row r="198" ht="12.75" customHeight="1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9"/>
    </row>
    <row r="199" ht="12.75" customHeight="1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  <c r="AE199" s="109"/>
    </row>
    <row r="200" ht="12.75" customHeight="1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  <c r="AE200" s="109"/>
    </row>
    <row r="201" ht="12.75" customHeight="1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  <c r="AE201" s="109"/>
    </row>
    <row r="202" ht="12.75" customHeight="1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  <c r="AC202" s="109"/>
      <c r="AD202" s="109"/>
      <c r="AE202" s="109"/>
    </row>
    <row r="203" ht="12.75" customHeight="1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  <c r="AE203" s="109"/>
    </row>
    <row r="204" ht="12.75" customHeight="1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  <c r="AE204" s="109"/>
    </row>
    <row r="205" ht="12.75" customHeight="1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  <c r="AE205" s="109"/>
    </row>
    <row r="206" ht="12.75" customHeight="1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  <c r="AE206" s="109"/>
    </row>
    <row r="207" ht="12.75" customHeight="1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09"/>
      <c r="AE207" s="109"/>
    </row>
    <row r="208" ht="12.75" customHeight="1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  <c r="AC208" s="109"/>
      <c r="AD208" s="109"/>
      <c r="AE208" s="109"/>
    </row>
    <row r="209" ht="12.75" customHeight="1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  <c r="AE209" s="109"/>
    </row>
    <row r="210" ht="12.75" customHeight="1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  <c r="AC210" s="109"/>
      <c r="AD210" s="109"/>
      <c r="AE210" s="109"/>
    </row>
    <row r="211" ht="12.75" customHeight="1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09"/>
      <c r="AE211" s="109"/>
    </row>
    <row r="212" ht="12.75" customHeight="1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  <c r="AE212" s="109"/>
    </row>
    <row r="213" ht="12.75" customHeight="1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  <c r="AE213" s="109"/>
    </row>
    <row r="214" ht="12.75" customHeight="1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09"/>
      <c r="AE214" s="109"/>
    </row>
    <row r="215" ht="12.75" customHeight="1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  <c r="AE215" s="109"/>
    </row>
    <row r="216" ht="12.75" customHeight="1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09"/>
      <c r="AE216" s="109"/>
    </row>
    <row r="217" ht="12.75" customHeight="1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  <c r="AE217" s="109"/>
    </row>
    <row r="218" ht="12.75" customHeight="1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  <c r="AE218" s="109"/>
    </row>
    <row r="219" ht="12.75" customHeight="1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  <c r="AE219" s="109"/>
    </row>
    <row r="220" ht="12.75" customHeight="1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  <c r="AE220" s="109"/>
    </row>
    <row r="221" ht="12.75" customHeight="1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9"/>
    </row>
    <row r="222" ht="12.75" customHeight="1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  <c r="AE222" s="109"/>
    </row>
    <row r="223" ht="12.75" customHeight="1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9"/>
    </row>
    <row r="224" ht="12.75" customHeight="1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  <c r="AE224" s="109"/>
    </row>
    <row r="225" ht="12.75" customHeight="1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9"/>
    </row>
    <row r="226" ht="12.75" customHeight="1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09"/>
      <c r="AE226" s="109"/>
    </row>
    <row r="227" ht="12.75" customHeight="1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  <c r="AE227" s="109"/>
    </row>
    <row r="228" ht="12.75" customHeight="1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  <c r="AE228" s="109"/>
    </row>
    <row r="229" ht="12.75" customHeight="1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09"/>
      <c r="AE229" s="109"/>
    </row>
    <row r="230" ht="12.75" customHeight="1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9"/>
    </row>
    <row r="231" ht="12.75" customHeight="1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9"/>
    </row>
    <row r="232" ht="12.75" customHeight="1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  <c r="AE232" s="109"/>
    </row>
    <row r="233" ht="12.75" customHeight="1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  <c r="AE233" s="109"/>
    </row>
    <row r="234" ht="12.75" customHeight="1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  <c r="AE234" s="109"/>
    </row>
    <row r="235" ht="12.75" customHeight="1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09"/>
      <c r="AE235" s="109"/>
    </row>
    <row r="236" ht="12.75" customHeight="1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  <c r="AE236" s="109"/>
    </row>
    <row r="237" ht="12.75" customHeight="1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  <c r="AE237" s="109"/>
    </row>
    <row r="238" ht="12.75" customHeight="1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9"/>
    </row>
    <row r="239" ht="12.75" customHeight="1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  <c r="AE239" s="109"/>
    </row>
    <row r="240" ht="12.75" customHeight="1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09"/>
      <c r="AE240" s="109"/>
    </row>
    <row r="241" ht="12.75" customHeight="1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09"/>
      <c r="AE241" s="109"/>
    </row>
    <row r="242" ht="12.75" customHeight="1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  <c r="AE242" s="109"/>
    </row>
    <row r="243" ht="12.75" customHeight="1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  <c r="AE243" s="109"/>
    </row>
    <row r="244" ht="12.75" customHeight="1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  <c r="AE244" s="109"/>
    </row>
    <row r="245" ht="12.75" customHeight="1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  <c r="AE245" s="109"/>
    </row>
    <row r="246" ht="12.75" customHeight="1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09"/>
      <c r="AE246" s="109"/>
    </row>
    <row r="247" ht="12.75" customHeight="1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  <c r="AE247" s="109"/>
    </row>
    <row r="248" ht="12.75" customHeight="1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  <c r="AE248" s="109"/>
    </row>
    <row r="249" ht="12.75" customHeight="1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9"/>
    </row>
    <row r="250" ht="12.75" customHeight="1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  <c r="AE250" s="109"/>
    </row>
    <row r="251" ht="12.75" customHeight="1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  <c r="AE251" s="109"/>
    </row>
    <row r="252" ht="12.75" customHeight="1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9"/>
    </row>
    <row r="253" ht="12.75" customHeight="1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  <c r="AE253" s="109"/>
    </row>
    <row r="254" ht="12.75" customHeight="1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9"/>
    </row>
    <row r="255" ht="12.75" customHeight="1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  <c r="AE255" s="109"/>
    </row>
    <row r="256" ht="12.75" customHeight="1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  <c r="AE256" s="109"/>
    </row>
    <row r="257" ht="12.75" customHeight="1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  <c r="AE257" s="109"/>
    </row>
    <row r="258" ht="12.75" customHeight="1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9"/>
    </row>
    <row r="259" ht="12.75" customHeight="1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  <c r="AE259" s="109"/>
    </row>
    <row r="260" ht="12.75" customHeight="1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  <c r="AE260" s="109"/>
    </row>
    <row r="261" ht="12.75" customHeight="1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09"/>
      <c r="AE261" s="109"/>
    </row>
    <row r="262" ht="12.75" customHeight="1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  <c r="AE262" s="109"/>
    </row>
    <row r="263" ht="12.75" customHeight="1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  <c r="AE263" s="109"/>
    </row>
    <row r="264" ht="12.75" customHeight="1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  <c r="AE264" s="109"/>
    </row>
    <row r="265" ht="12.75" customHeight="1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  <c r="AE265" s="109"/>
    </row>
    <row r="266" ht="12.75" customHeight="1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09"/>
      <c r="AE266" s="109"/>
    </row>
    <row r="267" ht="12.75" customHeight="1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</row>
    <row r="268" ht="12.75" customHeight="1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09"/>
      <c r="AE268" s="109"/>
    </row>
    <row r="269" ht="12.75" customHeight="1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09"/>
      <c r="AE269" s="109"/>
    </row>
    <row r="270" ht="12.75" customHeight="1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  <c r="AC270" s="109"/>
      <c r="AD270" s="109"/>
      <c r="AE270" s="109"/>
    </row>
    <row r="271" ht="12.75" customHeight="1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09"/>
      <c r="AE271" s="109"/>
    </row>
    <row r="272" ht="12.75" customHeight="1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  <c r="AE272" s="109"/>
    </row>
    <row r="273" ht="12.75" customHeight="1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  <c r="AE273" s="109"/>
    </row>
    <row r="274" ht="12.75" customHeight="1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  <c r="AE274" s="109"/>
    </row>
    <row r="275" ht="12.75" customHeight="1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  <c r="AE275" s="109"/>
    </row>
    <row r="276" ht="12.75" customHeight="1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  <c r="AE276" s="109"/>
    </row>
    <row r="277" ht="12.75" customHeight="1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  <c r="AC277" s="109"/>
      <c r="AD277" s="109"/>
      <c r="AE277" s="109"/>
    </row>
    <row r="278" ht="12.75" customHeight="1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  <c r="AC278" s="109"/>
      <c r="AD278" s="109"/>
      <c r="AE278" s="109"/>
    </row>
    <row r="279" ht="12.75" customHeight="1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</row>
    <row r="280" ht="12.75" customHeight="1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  <c r="AC280" s="109"/>
      <c r="AD280" s="109"/>
      <c r="AE280" s="109"/>
    </row>
    <row r="281" ht="12.75" customHeight="1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  <c r="AC281" s="109"/>
      <c r="AD281" s="109"/>
      <c r="AE281" s="109"/>
    </row>
    <row r="282" ht="12.75" customHeight="1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  <c r="AC282" s="109"/>
      <c r="AD282" s="109"/>
      <c r="AE282" s="109"/>
    </row>
    <row r="283" ht="12.75" customHeight="1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09"/>
      <c r="AE283" s="109"/>
    </row>
    <row r="284" ht="12.75" customHeight="1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09"/>
      <c r="AE284" s="109"/>
    </row>
    <row r="285" ht="12.75" customHeight="1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  <c r="AC285" s="109"/>
      <c r="AD285" s="109"/>
      <c r="AE285" s="109"/>
    </row>
    <row r="286" ht="12.75" customHeight="1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09"/>
      <c r="AE286" s="109"/>
    </row>
    <row r="287" ht="12.75" customHeight="1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  <c r="AE287" s="109"/>
    </row>
    <row r="288" ht="12.75" customHeight="1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  <c r="AE288" s="109"/>
    </row>
    <row r="289" ht="12.75" customHeight="1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09"/>
      <c r="AE289" s="109"/>
    </row>
    <row r="290" ht="12.75" customHeight="1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09"/>
      <c r="AE290" s="109"/>
    </row>
    <row r="291" ht="12.75" customHeight="1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9"/>
    </row>
    <row r="292" ht="12.75" customHeight="1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  <c r="AC292" s="109"/>
      <c r="AD292" s="109"/>
      <c r="AE292" s="109"/>
    </row>
    <row r="293" ht="12.75" customHeight="1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09"/>
      <c r="AE293" s="109"/>
    </row>
    <row r="294" ht="12.75" customHeight="1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  <c r="AE294" s="109"/>
    </row>
    <row r="295" ht="12.75" customHeight="1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  <c r="AC295" s="109"/>
      <c r="AD295" s="109"/>
      <c r="AE295" s="109"/>
    </row>
    <row r="296" ht="12.75" customHeight="1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  <c r="AC296" s="109"/>
      <c r="AD296" s="109"/>
      <c r="AE296" s="109"/>
    </row>
    <row r="297" ht="12.75" customHeight="1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09"/>
      <c r="AE297" s="109"/>
    </row>
    <row r="298" ht="12.75" customHeight="1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09"/>
      <c r="AE298" s="109"/>
    </row>
    <row r="299" ht="12.75" customHeight="1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09"/>
      <c r="AE299" s="109"/>
    </row>
    <row r="300" ht="12.75" customHeight="1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  <c r="AE300" s="109"/>
    </row>
    <row r="301" ht="12.75" customHeight="1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  <c r="AE301" s="109"/>
    </row>
    <row r="302" ht="12.75" customHeight="1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09"/>
      <c r="AE302" s="109"/>
    </row>
    <row r="303" ht="12.75" customHeight="1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</row>
    <row r="304" ht="12.75" customHeight="1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  <c r="AE304" s="109"/>
    </row>
    <row r="305" ht="12.75" customHeight="1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09"/>
      <c r="AE305" s="109"/>
    </row>
    <row r="306" ht="12.75" customHeight="1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  <c r="AE306" s="109"/>
    </row>
    <row r="307" ht="12.75" customHeight="1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09"/>
      <c r="AE307" s="109"/>
    </row>
    <row r="308" ht="12.75" customHeight="1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09"/>
      <c r="AE308" s="109"/>
    </row>
    <row r="309" ht="12.75" customHeight="1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  <c r="AE309" s="109"/>
    </row>
    <row r="310" ht="12.75" customHeight="1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  <c r="AE310" s="109"/>
    </row>
    <row r="311" ht="12.75" customHeight="1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  <c r="AC311" s="109"/>
      <c r="AD311" s="109"/>
      <c r="AE311" s="109"/>
    </row>
    <row r="312" ht="12.75" customHeight="1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  <c r="AC312" s="109"/>
      <c r="AD312" s="109"/>
      <c r="AE312" s="109"/>
    </row>
    <row r="313" ht="12.75" customHeight="1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  <c r="AC313" s="109"/>
      <c r="AD313" s="109"/>
      <c r="AE313" s="109"/>
    </row>
    <row r="314" ht="12.75" customHeight="1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  <c r="AC314" s="109"/>
      <c r="AD314" s="109"/>
      <c r="AE314" s="109"/>
    </row>
    <row r="315" ht="12.75" customHeight="1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</row>
    <row r="316" ht="12.75" customHeight="1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09"/>
      <c r="AE316" s="109"/>
    </row>
    <row r="317" ht="12.75" customHeight="1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  <c r="AC317" s="109"/>
      <c r="AD317" s="109"/>
      <c r="AE317" s="109"/>
    </row>
    <row r="318" ht="12.75" customHeight="1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  <c r="AC318" s="109"/>
      <c r="AD318" s="109"/>
      <c r="AE318" s="109"/>
    </row>
    <row r="319" ht="12.75" customHeight="1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  <c r="AC319" s="109"/>
      <c r="AD319" s="109"/>
      <c r="AE319" s="109"/>
    </row>
    <row r="320" ht="12.75" customHeight="1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  <c r="AC320" s="109"/>
      <c r="AD320" s="109"/>
      <c r="AE320" s="109"/>
    </row>
    <row r="321" ht="12.75" customHeight="1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  <c r="AC321" s="109"/>
      <c r="AD321" s="109"/>
      <c r="AE321" s="109"/>
    </row>
    <row r="322" ht="12.75" customHeight="1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09"/>
      <c r="AE322" s="109"/>
    </row>
    <row r="323" ht="12.75" customHeight="1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  <c r="AC323" s="109"/>
      <c r="AD323" s="109"/>
      <c r="AE323" s="109"/>
    </row>
    <row r="324" ht="12.75" customHeight="1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  <c r="AC324" s="109"/>
      <c r="AD324" s="109"/>
      <c r="AE324" s="109"/>
    </row>
    <row r="325" ht="12.75" customHeight="1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09"/>
      <c r="AE325" s="109"/>
    </row>
    <row r="326" ht="12.75" customHeight="1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  <c r="AC326" s="109"/>
      <c r="AD326" s="109"/>
      <c r="AE326" s="109"/>
    </row>
    <row r="327" ht="12.75" customHeight="1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  <c r="AC327" s="109"/>
      <c r="AD327" s="109"/>
      <c r="AE327" s="109"/>
    </row>
    <row r="328" ht="12.75" customHeight="1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109"/>
      <c r="AE328" s="109"/>
    </row>
    <row r="329" ht="12.75" customHeight="1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09"/>
      <c r="AE329" s="109"/>
    </row>
    <row r="330" ht="12.75" customHeight="1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  <c r="AC330" s="109"/>
      <c r="AD330" s="109"/>
      <c r="AE330" s="109"/>
    </row>
    <row r="331" ht="12.75" customHeight="1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09"/>
      <c r="AE331" s="109"/>
    </row>
    <row r="332" ht="12.75" customHeight="1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  <c r="AC332" s="109"/>
      <c r="AD332" s="109"/>
      <c r="AE332" s="109"/>
    </row>
    <row r="333" ht="12.75" customHeight="1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  <c r="AC333" s="109"/>
      <c r="AD333" s="109"/>
      <c r="AE333" s="109"/>
    </row>
    <row r="334" ht="12.75" customHeight="1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09"/>
      <c r="AE334" s="109"/>
    </row>
    <row r="335" ht="12.75" customHeight="1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09"/>
      <c r="AE335" s="109"/>
    </row>
    <row r="336" ht="12.75" customHeight="1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  <c r="AC336" s="109"/>
      <c r="AD336" s="109"/>
      <c r="AE336" s="109"/>
    </row>
    <row r="337" ht="12.75" customHeight="1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  <c r="AC337" s="109"/>
      <c r="AD337" s="109"/>
      <c r="AE337" s="109"/>
    </row>
    <row r="338" ht="12.75" customHeight="1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09"/>
      <c r="AE338" s="109"/>
    </row>
    <row r="339" ht="12.75" customHeight="1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9"/>
    </row>
    <row r="340" ht="12.75" customHeight="1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  <c r="AC340" s="109"/>
      <c r="AD340" s="109"/>
      <c r="AE340" s="109"/>
    </row>
    <row r="341" ht="12.75" customHeight="1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  <c r="AC341" s="109"/>
      <c r="AD341" s="109"/>
      <c r="AE341" s="109"/>
    </row>
    <row r="342" ht="12.75" customHeight="1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09"/>
      <c r="AE342" s="109"/>
    </row>
    <row r="343" ht="12.75" customHeight="1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09"/>
      <c r="AE343" s="109"/>
    </row>
    <row r="344" ht="12.75" customHeight="1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  <c r="AE344" s="109"/>
    </row>
    <row r="345" ht="12.75" customHeight="1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09"/>
      <c r="AE345" s="109"/>
    </row>
    <row r="346" ht="12.75" customHeight="1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  <c r="AE346" s="109"/>
    </row>
    <row r="347" ht="12.75" customHeight="1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  <c r="AC347" s="109"/>
      <c r="AD347" s="109"/>
      <c r="AE347" s="109"/>
    </row>
    <row r="348" ht="12.75" customHeight="1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09"/>
      <c r="AE348" s="109"/>
    </row>
    <row r="349" ht="12.75" customHeight="1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  <c r="AC349" s="109"/>
      <c r="AD349" s="109"/>
      <c r="AE349" s="109"/>
    </row>
    <row r="350" ht="12.75" customHeight="1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  <c r="AE350" s="109"/>
    </row>
    <row r="351" ht="12.75" customHeight="1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</row>
    <row r="352" ht="12.75" customHeight="1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  <c r="AE352" s="109"/>
    </row>
    <row r="353" ht="12.75" customHeight="1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  <c r="AE353" s="109"/>
    </row>
    <row r="354" ht="12.75" customHeight="1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9"/>
    </row>
    <row r="355" ht="12.75" customHeight="1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  <c r="AE355" s="109"/>
    </row>
    <row r="356" ht="12.75" customHeight="1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  <c r="AE356" s="109"/>
    </row>
    <row r="357" ht="12.75" customHeight="1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  <c r="AE357" s="109"/>
    </row>
    <row r="358" ht="12.75" customHeight="1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  <c r="AC358" s="109"/>
      <c r="AD358" s="109"/>
      <c r="AE358" s="109"/>
    </row>
    <row r="359" ht="12.75" customHeight="1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  <c r="AC359" s="109"/>
      <c r="AD359" s="109"/>
      <c r="AE359" s="109"/>
    </row>
    <row r="360" ht="12.75" customHeight="1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09"/>
      <c r="AE360" s="109"/>
    </row>
    <row r="361" ht="12.75" customHeight="1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  <c r="AC361" s="109"/>
      <c r="AD361" s="109"/>
      <c r="AE361" s="109"/>
    </row>
    <row r="362" ht="12.75" customHeight="1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  <c r="AC362" s="109"/>
      <c r="AD362" s="109"/>
      <c r="AE362" s="109"/>
    </row>
    <row r="363" ht="12.75" customHeight="1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9"/>
    </row>
    <row r="364" ht="12.75" customHeight="1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09"/>
      <c r="AE364" s="109"/>
    </row>
    <row r="365" ht="12.75" customHeight="1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  <c r="AC365" s="109"/>
      <c r="AD365" s="109"/>
      <c r="AE365" s="109"/>
    </row>
    <row r="366" ht="12.75" customHeight="1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  <c r="AA366" s="109"/>
      <c r="AB366" s="109"/>
      <c r="AC366" s="109"/>
      <c r="AD366" s="109"/>
      <c r="AE366" s="109"/>
    </row>
    <row r="367" ht="12.75" customHeight="1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  <c r="AA367" s="109"/>
      <c r="AB367" s="109"/>
      <c r="AC367" s="109"/>
      <c r="AD367" s="109"/>
      <c r="AE367" s="109"/>
    </row>
    <row r="368" ht="12.75" customHeight="1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  <c r="AA368" s="109"/>
      <c r="AB368" s="109"/>
      <c r="AC368" s="109"/>
      <c r="AD368" s="109"/>
      <c r="AE368" s="109"/>
    </row>
    <row r="369" ht="12.75" customHeight="1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  <c r="AA369" s="109"/>
      <c r="AB369" s="109"/>
      <c r="AC369" s="109"/>
      <c r="AD369" s="109"/>
      <c r="AE369" s="109"/>
    </row>
    <row r="370" ht="12.75" customHeight="1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09"/>
      <c r="AC370" s="109"/>
      <c r="AD370" s="109"/>
      <c r="AE370" s="109"/>
    </row>
    <row r="371" ht="12.75" customHeight="1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  <c r="AC371" s="109"/>
      <c r="AD371" s="109"/>
      <c r="AE371" s="109"/>
    </row>
    <row r="372" ht="12.75" customHeight="1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  <c r="AA372" s="109"/>
      <c r="AB372" s="109"/>
      <c r="AC372" s="109"/>
      <c r="AD372" s="109"/>
      <c r="AE372" s="109"/>
    </row>
    <row r="373" ht="12.75" customHeight="1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  <c r="AA373" s="109"/>
      <c r="AB373" s="109"/>
      <c r="AC373" s="109"/>
      <c r="AD373" s="109"/>
      <c r="AE373" s="109"/>
    </row>
    <row r="374" ht="12.75" customHeight="1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  <c r="AA374" s="109"/>
      <c r="AB374" s="109"/>
      <c r="AC374" s="109"/>
      <c r="AD374" s="109"/>
      <c r="AE374" s="109"/>
    </row>
    <row r="375" ht="12.75" customHeight="1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  <c r="AE375" s="109"/>
    </row>
    <row r="376" ht="12.75" customHeight="1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  <c r="AA376" s="109"/>
      <c r="AB376" s="109"/>
      <c r="AC376" s="109"/>
      <c r="AD376" s="109"/>
      <c r="AE376" s="109"/>
    </row>
    <row r="377" ht="12.75" customHeight="1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  <c r="AA377" s="109"/>
      <c r="AB377" s="109"/>
      <c r="AC377" s="109"/>
      <c r="AD377" s="109"/>
      <c r="AE377" s="109"/>
    </row>
    <row r="378" ht="12.75" customHeight="1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  <c r="AA378" s="109"/>
      <c r="AB378" s="109"/>
      <c r="AC378" s="109"/>
      <c r="AD378" s="109"/>
      <c r="AE378" s="109"/>
    </row>
    <row r="379" ht="12.75" customHeight="1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  <c r="AA379" s="109"/>
      <c r="AB379" s="109"/>
      <c r="AC379" s="109"/>
      <c r="AD379" s="109"/>
      <c r="AE379" s="109"/>
    </row>
    <row r="380" ht="12.75" customHeight="1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  <c r="AC380" s="109"/>
      <c r="AD380" s="109"/>
      <c r="AE380" s="109"/>
    </row>
    <row r="381" ht="12.75" customHeight="1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  <c r="AA381" s="109"/>
      <c r="AB381" s="109"/>
      <c r="AC381" s="109"/>
      <c r="AD381" s="109"/>
      <c r="AE381" s="109"/>
    </row>
    <row r="382" ht="12.75" customHeight="1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  <c r="AA382" s="109"/>
      <c r="AB382" s="109"/>
      <c r="AC382" s="109"/>
      <c r="AD382" s="109"/>
      <c r="AE382" s="109"/>
    </row>
    <row r="383" ht="12.75" customHeight="1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  <c r="AA383" s="109"/>
      <c r="AB383" s="109"/>
      <c r="AC383" s="109"/>
      <c r="AD383" s="109"/>
      <c r="AE383" s="109"/>
    </row>
    <row r="384" ht="12.75" customHeight="1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  <c r="AA384" s="109"/>
      <c r="AB384" s="109"/>
      <c r="AC384" s="109"/>
      <c r="AD384" s="109"/>
      <c r="AE384" s="109"/>
    </row>
    <row r="385" ht="12.75" customHeight="1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  <c r="AA385" s="109"/>
      <c r="AB385" s="109"/>
      <c r="AC385" s="109"/>
      <c r="AD385" s="109"/>
      <c r="AE385" s="109"/>
    </row>
    <row r="386" ht="12.75" customHeight="1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  <c r="AA386" s="109"/>
      <c r="AB386" s="109"/>
      <c r="AC386" s="109"/>
      <c r="AD386" s="109"/>
      <c r="AE386" s="109"/>
    </row>
    <row r="387" ht="12.75" customHeight="1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  <c r="AE387" s="109"/>
    </row>
    <row r="388" ht="12.75" customHeight="1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  <c r="AC388" s="109"/>
      <c r="AD388" s="109"/>
      <c r="AE388" s="109"/>
    </row>
    <row r="389" ht="12.75" customHeight="1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/>
      <c r="AC389" s="109"/>
      <c r="AD389" s="109"/>
      <c r="AE389" s="109"/>
    </row>
    <row r="390" ht="12.75" customHeight="1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  <c r="AA390" s="109"/>
      <c r="AB390" s="109"/>
      <c r="AC390" s="109"/>
      <c r="AD390" s="109"/>
      <c r="AE390" s="109"/>
    </row>
    <row r="391" ht="12.75" customHeight="1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  <c r="AA391" s="109"/>
      <c r="AB391" s="109"/>
      <c r="AC391" s="109"/>
      <c r="AD391" s="109"/>
      <c r="AE391" s="109"/>
    </row>
    <row r="392" ht="12.75" customHeight="1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  <c r="AA392" s="109"/>
      <c r="AB392" s="109"/>
      <c r="AC392" s="109"/>
      <c r="AD392" s="109"/>
      <c r="AE392" s="109"/>
    </row>
    <row r="393" ht="12.75" customHeight="1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  <c r="AA393" s="109"/>
      <c r="AB393" s="109"/>
      <c r="AC393" s="109"/>
      <c r="AD393" s="109"/>
      <c r="AE393" s="109"/>
    </row>
    <row r="394" ht="12.75" customHeight="1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  <c r="AA394" s="109"/>
      <c r="AB394" s="109"/>
      <c r="AC394" s="109"/>
      <c r="AD394" s="109"/>
      <c r="AE394" s="109"/>
    </row>
    <row r="395" ht="12.75" customHeight="1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  <c r="AA395" s="109"/>
      <c r="AB395" s="109"/>
      <c r="AC395" s="109"/>
      <c r="AD395" s="109"/>
      <c r="AE395" s="109"/>
    </row>
    <row r="396" ht="12.75" customHeight="1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  <c r="AA396" s="109"/>
      <c r="AB396" s="109"/>
      <c r="AC396" s="109"/>
      <c r="AD396" s="109"/>
      <c r="AE396" s="109"/>
    </row>
    <row r="397" ht="12.75" customHeight="1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  <c r="AA397" s="109"/>
      <c r="AB397" s="109"/>
      <c r="AC397" s="109"/>
      <c r="AD397" s="109"/>
      <c r="AE397" s="109"/>
    </row>
    <row r="398" ht="12.75" customHeight="1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  <c r="AA398" s="109"/>
      <c r="AB398" s="109"/>
      <c r="AC398" s="109"/>
      <c r="AD398" s="109"/>
      <c r="AE398" s="109"/>
    </row>
    <row r="399" ht="12.75" customHeight="1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  <c r="AA399" s="109"/>
      <c r="AB399" s="109"/>
      <c r="AC399" s="109"/>
      <c r="AD399" s="109"/>
      <c r="AE399" s="109"/>
    </row>
    <row r="400" ht="12.75" customHeight="1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  <c r="AA400" s="109"/>
      <c r="AB400" s="109"/>
      <c r="AC400" s="109"/>
      <c r="AD400" s="109"/>
      <c r="AE400" s="109"/>
    </row>
    <row r="401" ht="12.75" customHeight="1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  <c r="AA401" s="109"/>
      <c r="AB401" s="109"/>
      <c r="AC401" s="109"/>
      <c r="AD401" s="109"/>
      <c r="AE401" s="109"/>
    </row>
    <row r="402" ht="12.75" customHeight="1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  <c r="AA402" s="109"/>
      <c r="AB402" s="109"/>
      <c r="AC402" s="109"/>
      <c r="AD402" s="109"/>
      <c r="AE402" s="109"/>
    </row>
    <row r="403" ht="12.75" customHeight="1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  <c r="AA403" s="109"/>
      <c r="AB403" s="109"/>
      <c r="AC403" s="109"/>
      <c r="AD403" s="109"/>
      <c r="AE403" s="109"/>
    </row>
    <row r="404" ht="12.75" customHeight="1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  <c r="AA404" s="109"/>
      <c r="AB404" s="109"/>
      <c r="AC404" s="109"/>
      <c r="AD404" s="109"/>
      <c r="AE404" s="109"/>
    </row>
    <row r="405" ht="12.75" customHeight="1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  <c r="AA405" s="109"/>
      <c r="AB405" s="109"/>
      <c r="AC405" s="109"/>
      <c r="AD405" s="109"/>
      <c r="AE405" s="109"/>
    </row>
    <row r="406" ht="12.75" customHeight="1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  <c r="AA406" s="109"/>
      <c r="AB406" s="109"/>
      <c r="AC406" s="109"/>
      <c r="AD406" s="109"/>
      <c r="AE406" s="109"/>
    </row>
    <row r="407" ht="12.75" customHeight="1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  <c r="AA407" s="109"/>
      <c r="AB407" s="109"/>
      <c r="AC407" s="109"/>
      <c r="AD407" s="109"/>
      <c r="AE407" s="109"/>
    </row>
    <row r="408" ht="12.75" customHeight="1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  <c r="AA408" s="109"/>
      <c r="AB408" s="109"/>
      <c r="AC408" s="109"/>
      <c r="AD408" s="109"/>
      <c r="AE408" s="109"/>
    </row>
    <row r="409" ht="12.75" customHeight="1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  <c r="AA409" s="109"/>
      <c r="AB409" s="109"/>
      <c r="AC409" s="109"/>
      <c r="AD409" s="109"/>
      <c r="AE409" s="109"/>
    </row>
    <row r="410" ht="12.75" customHeight="1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  <c r="AA410" s="109"/>
      <c r="AB410" s="109"/>
      <c r="AC410" s="109"/>
      <c r="AD410" s="109"/>
      <c r="AE410" s="109"/>
    </row>
    <row r="411" ht="12.75" customHeight="1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  <c r="AA411" s="109"/>
      <c r="AB411" s="109"/>
      <c r="AC411" s="109"/>
      <c r="AD411" s="109"/>
      <c r="AE411" s="109"/>
    </row>
    <row r="412" ht="12.75" customHeight="1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  <c r="AA412" s="109"/>
      <c r="AB412" s="109"/>
      <c r="AC412" s="109"/>
      <c r="AD412" s="109"/>
      <c r="AE412" s="109"/>
    </row>
    <row r="413" ht="12.75" customHeight="1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  <c r="AA413" s="109"/>
      <c r="AB413" s="109"/>
      <c r="AC413" s="109"/>
      <c r="AD413" s="109"/>
      <c r="AE413" s="109"/>
    </row>
    <row r="414" ht="12.75" customHeight="1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  <c r="AA414" s="109"/>
      <c r="AB414" s="109"/>
      <c r="AC414" s="109"/>
      <c r="AD414" s="109"/>
      <c r="AE414" s="109"/>
    </row>
    <row r="415" ht="12.75" customHeight="1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  <c r="AA415" s="109"/>
      <c r="AB415" s="109"/>
      <c r="AC415" s="109"/>
      <c r="AD415" s="109"/>
      <c r="AE415" s="109"/>
    </row>
    <row r="416" ht="12.75" customHeight="1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  <c r="AA416" s="109"/>
      <c r="AB416" s="109"/>
      <c r="AC416" s="109"/>
      <c r="AD416" s="109"/>
      <c r="AE416" s="109"/>
    </row>
    <row r="417" ht="12.75" customHeight="1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  <c r="AA417" s="109"/>
      <c r="AB417" s="109"/>
      <c r="AC417" s="109"/>
      <c r="AD417" s="109"/>
      <c r="AE417" s="109"/>
    </row>
    <row r="418" ht="12.75" customHeight="1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  <c r="AA418" s="109"/>
      <c r="AB418" s="109"/>
      <c r="AC418" s="109"/>
      <c r="AD418" s="109"/>
      <c r="AE418" s="109"/>
    </row>
    <row r="419" ht="12.75" customHeight="1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  <c r="AA419" s="109"/>
      <c r="AB419" s="109"/>
      <c r="AC419" s="109"/>
      <c r="AD419" s="109"/>
      <c r="AE419" s="109"/>
    </row>
    <row r="420" ht="12.75" customHeight="1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  <c r="AA420" s="109"/>
      <c r="AB420" s="109"/>
      <c r="AC420" s="109"/>
      <c r="AD420" s="109"/>
      <c r="AE420" s="109"/>
    </row>
    <row r="421" ht="12.75" customHeight="1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  <c r="AA421" s="109"/>
      <c r="AB421" s="109"/>
      <c r="AC421" s="109"/>
      <c r="AD421" s="109"/>
      <c r="AE421" s="109"/>
    </row>
    <row r="422" ht="12.75" customHeight="1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  <c r="AA422" s="109"/>
      <c r="AB422" s="109"/>
      <c r="AC422" s="109"/>
      <c r="AD422" s="109"/>
      <c r="AE422" s="109"/>
    </row>
    <row r="423" ht="12.75" customHeight="1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  <c r="AA423" s="109"/>
      <c r="AB423" s="109"/>
      <c r="AC423" s="109"/>
      <c r="AD423" s="109"/>
      <c r="AE423" s="109"/>
    </row>
    <row r="424" ht="12.75" customHeight="1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  <c r="AA424" s="109"/>
      <c r="AB424" s="109"/>
      <c r="AC424" s="109"/>
      <c r="AD424" s="109"/>
      <c r="AE424" s="109"/>
    </row>
    <row r="425" ht="12.75" customHeight="1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  <c r="AA425" s="109"/>
      <c r="AB425" s="109"/>
      <c r="AC425" s="109"/>
      <c r="AD425" s="109"/>
      <c r="AE425" s="109"/>
    </row>
    <row r="426" ht="12.75" customHeight="1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  <c r="AA426" s="109"/>
      <c r="AB426" s="109"/>
      <c r="AC426" s="109"/>
      <c r="AD426" s="109"/>
      <c r="AE426" s="109"/>
    </row>
    <row r="427" ht="12.75" customHeight="1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  <c r="AA427" s="109"/>
      <c r="AB427" s="109"/>
      <c r="AC427" s="109"/>
      <c r="AD427" s="109"/>
      <c r="AE427" s="109"/>
    </row>
    <row r="428" ht="12.75" customHeight="1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  <c r="AA428" s="109"/>
      <c r="AB428" s="109"/>
      <c r="AC428" s="109"/>
      <c r="AD428" s="109"/>
      <c r="AE428" s="109"/>
    </row>
    <row r="429" ht="12.75" customHeight="1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  <c r="AA429" s="109"/>
      <c r="AB429" s="109"/>
      <c r="AC429" s="109"/>
      <c r="AD429" s="109"/>
      <c r="AE429" s="109"/>
    </row>
    <row r="430" ht="12.75" customHeight="1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  <c r="AA430" s="109"/>
      <c r="AB430" s="109"/>
      <c r="AC430" s="109"/>
      <c r="AD430" s="109"/>
      <c r="AE430" s="109"/>
    </row>
    <row r="431" ht="12.75" customHeight="1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  <c r="AA431" s="109"/>
      <c r="AB431" s="109"/>
      <c r="AC431" s="109"/>
      <c r="AD431" s="109"/>
      <c r="AE431" s="109"/>
    </row>
    <row r="432" ht="12.75" customHeight="1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  <c r="AA432" s="109"/>
      <c r="AB432" s="109"/>
      <c r="AC432" s="109"/>
      <c r="AD432" s="109"/>
      <c r="AE432" s="109"/>
    </row>
    <row r="433" ht="12.75" customHeight="1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  <c r="AA433" s="109"/>
      <c r="AB433" s="109"/>
      <c r="AC433" s="109"/>
      <c r="AD433" s="109"/>
      <c r="AE433" s="109"/>
    </row>
    <row r="434" ht="12.75" customHeight="1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  <c r="AA434" s="109"/>
      <c r="AB434" s="109"/>
      <c r="AC434" s="109"/>
      <c r="AD434" s="109"/>
      <c r="AE434" s="109"/>
    </row>
    <row r="435" ht="12.75" customHeight="1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  <c r="AA435" s="109"/>
      <c r="AB435" s="109"/>
      <c r="AC435" s="109"/>
      <c r="AD435" s="109"/>
      <c r="AE435" s="109"/>
    </row>
    <row r="436" ht="12.75" customHeight="1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  <c r="AA436" s="109"/>
      <c r="AB436" s="109"/>
      <c r="AC436" s="109"/>
      <c r="AD436" s="109"/>
      <c r="AE436" s="109"/>
    </row>
    <row r="437" ht="12.75" customHeight="1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  <c r="AA437" s="109"/>
      <c r="AB437" s="109"/>
      <c r="AC437" s="109"/>
      <c r="AD437" s="109"/>
      <c r="AE437" s="109"/>
    </row>
    <row r="438" ht="12.75" customHeight="1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  <c r="AA438" s="109"/>
      <c r="AB438" s="109"/>
      <c r="AC438" s="109"/>
      <c r="AD438" s="109"/>
      <c r="AE438" s="109"/>
    </row>
    <row r="439" ht="12.75" customHeight="1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  <c r="AA439" s="109"/>
      <c r="AB439" s="109"/>
      <c r="AC439" s="109"/>
      <c r="AD439" s="109"/>
      <c r="AE439" s="109"/>
    </row>
    <row r="440" ht="12.75" customHeight="1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  <c r="AA440" s="109"/>
      <c r="AB440" s="109"/>
      <c r="AC440" s="109"/>
      <c r="AD440" s="109"/>
      <c r="AE440" s="109"/>
    </row>
    <row r="441" ht="12.75" customHeight="1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  <c r="AA441" s="109"/>
      <c r="AB441" s="109"/>
      <c r="AC441" s="109"/>
      <c r="AD441" s="109"/>
      <c r="AE441" s="109"/>
    </row>
    <row r="442" ht="12.75" customHeight="1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  <c r="AA442" s="109"/>
      <c r="AB442" s="109"/>
      <c r="AC442" s="109"/>
      <c r="AD442" s="109"/>
      <c r="AE442" s="109"/>
    </row>
    <row r="443" ht="12.75" customHeight="1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  <c r="AA443" s="109"/>
      <c r="AB443" s="109"/>
      <c r="AC443" s="109"/>
      <c r="AD443" s="109"/>
      <c r="AE443" s="109"/>
    </row>
    <row r="444" ht="12.75" customHeight="1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  <c r="AA444" s="109"/>
      <c r="AB444" s="109"/>
      <c r="AC444" s="109"/>
      <c r="AD444" s="109"/>
      <c r="AE444" s="109"/>
    </row>
    <row r="445" ht="12.75" customHeight="1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  <c r="AA445" s="109"/>
      <c r="AB445" s="109"/>
      <c r="AC445" s="109"/>
      <c r="AD445" s="109"/>
      <c r="AE445" s="109"/>
    </row>
    <row r="446" ht="12.75" customHeight="1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  <c r="AA446" s="109"/>
      <c r="AB446" s="109"/>
      <c r="AC446" s="109"/>
      <c r="AD446" s="109"/>
      <c r="AE446" s="109"/>
    </row>
    <row r="447" ht="12.75" customHeight="1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/>
      <c r="AC447" s="109"/>
      <c r="AD447" s="109"/>
      <c r="AE447" s="109"/>
    </row>
    <row r="448" ht="12.75" customHeight="1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  <c r="AA448" s="109"/>
      <c r="AB448" s="109"/>
      <c r="AC448" s="109"/>
      <c r="AD448" s="109"/>
      <c r="AE448" s="109"/>
    </row>
    <row r="449" ht="12.75" customHeight="1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  <c r="AA449" s="109"/>
      <c r="AB449" s="109"/>
      <c r="AC449" s="109"/>
      <c r="AD449" s="109"/>
      <c r="AE449" s="109"/>
    </row>
    <row r="450" ht="12.75" customHeight="1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  <c r="AA450" s="109"/>
      <c r="AB450" s="109"/>
      <c r="AC450" s="109"/>
      <c r="AD450" s="109"/>
      <c r="AE450" s="109"/>
    </row>
    <row r="451" ht="12.75" customHeight="1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  <c r="AA451" s="109"/>
      <c r="AB451" s="109"/>
      <c r="AC451" s="109"/>
      <c r="AD451" s="109"/>
      <c r="AE451" s="109"/>
    </row>
    <row r="452" ht="12.75" customHeight="1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  <c r="AA452" s="109"/>
      <c r="AB452" s="109"/>
      <c r="AC452" s="109"/>
      <c r="AD452" s="109"/>
      <c r="AE452" s="109"/>
    </row>
    <row r="453" ht="12.75" customHeight="1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  <c r="AA453" s="109"/>
      <c r="AB453" s="109"/>
      <c r="AC453" s="109"/>
      <c r="AD453" s="109"/>
      <c r="AE453" s="109"/>
    </row>
    <row r="454" ht="12.75" customHeight="1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  <c r="AA454" s="109"/>
      <c r="AB454" s="109"/>
      <c r="AC454" s="109"/>
      <c r="AD454" s="109"/>
      <c r="AE454" s="109"/>
    </row>
    <row r="455" ht="12.75" customHeight="1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  <c r="AA455" s="109"/>
      <c r="AB455" s="109"/>
      <c r="AC455" s="109"/>
      <c r="AD455" s="109"/>
      <c r="AE455" s="109"/>
    </row>
    <row r="456" ht="12.75" customHeight="1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  <c r="AA456" s="109"/>
      <c r="AB456" s="109"/>
      <c r="AC456" s="109"/>
      <c r="AD456" s="109"/>
      <c r="AE456" s="109"/>
    </row>
    <row r="457" ht="12.75" customHeight="1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  <c r="AA457" s="109"/>
      <c r="AB457" s="109"/>
      <c r="AC457" s="109"/>
      <c r="AD457" s="109"/>
      <c r="AE457" s="109"/>
    </row>
    <row r="458" ht="12.75" customHeight="1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  <c r="AA458" s="109"/>
      <c r="AB458" s="109"/>
      <c r="AC458" s="109"/>
      <c r="AD458" s="109"/>
      <c r="AE458" s="109"/>
    </row>
    <row r="459" ht="12.75" customHeight="1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  <c r="AA459" s="109"/>
      <c r="AB459" s="109"/>
      <c r="AC459" s="109"/>
      <c r="AD459" s="109"/>
      <c r="AE459" s="109"/>
    </row>
    <row r="460" ht="12.75" customHeight="1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  <c r="AA460" s="109"/>
      <c r="AB460" s="109"/>
      <c r="AC460" s="109"/>
      <c r="AD460" s="109"/>
      <c r="AE460" s="109"/>
    </row>
    <row r="461" ht="12.75" customHeight="1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  <c r="AA461" s="109"/>
      <c r="AB461" s="109"/>
      <c r="AC461" s="109"/>
      <c r="AD461" s="109"/>
      <c r="AE461" s="109"/>
    </row>
    <row r="462" ht="12.75" customHeight="1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  <c r="AA462" s="109"/>
      <c r="AB462" s="109"/>
      <c r="AC462" s="109"/>
      <c r="AD462" s="109"/>
      <c r="AE462" s="109"/>
    </row>
    <row r="463" ht="12.75" customHeight="1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  <c r="AA463" s="109"/>
      <c r="AB463" s="109"/>
      <c r="AC463" s="109"/>
      <c r="AD463" s="109"/>
      <c r="AE463" s="109"/>
    </row>
    <row r="464" ht="12.75" customHeight="1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  <c r="AA464" s="109"/>
      <c r="AB464" s="109"/>
      <c r="AC464" s="109"/>
      <c r="AD464" s="109"/>
      <c r="AE464" s="109"/>
    </row>
    <row r="465" ht="12.75" customHeight="1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  <c r="AA465" s="109"/>
      <c r="AB465" s="109"/>
      <c r="AC465" s="109"/>
      <c r="AD465" s="109"/>
      <c r="AE465" s="109"/>
    </row>
    <row r="466" ht="12.75" customHeight="1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  <c r="AA466" s="109"/>
      <c r="AB466" s="109"/>
      <c r="AC466" s="109"/>
      <c r="AD466" s="109"/>
      <c r="AE466" s="109"/>
    </row>
    <row r="467" ht="12.75" customHeight="1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  <c r="AA467" s="109"/>
      <c r="AB467" s="109"/>
      <c r="AC467" s="109"/>
      <c r="AD467" s="109"/>
      <c r="AE467" s="109"/>
    </row>
    <row r="468" ht="12.75" customHeight="1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  <c r="AA468" s="109"/>
      <c r="AB468" s="109"/>
      <c r="AC468" s="109"/>
      <c r="AD468" s="109"/>
      <c r="AE468" s="109"/>
    </row>
    <row r="469" ht="12.75" customHeight="1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  <c r="AA469" s="109"/>
      <c r="AB469" s="109"/>
      <c r="AC469" s="109"/>
      <c r="AD469" s="109"/>
      <c r="AE469" s="109"/>
    </row>
    <row r="470" ht="12.75" customHeight="1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  <c r="AE470" s="109"/>
    </row>
    <row r="471" ht="12.75" customHeight="1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  <c r="AE471" s="109"/>
    </row>
    <row r="472" ht="12.75" customHeight="1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  <c r="AE472" s="109"/>
    </row>
    <row r="473" ht="12.75" customHeight="1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  <c r="AE473" s="109"/>
    </row>
    <row r="474" ht="12.75" customHeight="1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  <c r="AE474" s="109"/>
    </row>
    <row r="475" ht="12.75" customHeight="1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  <c r="AA475" s="109"/>
      <c r="AB475" s="109"/>
      <c r="AC475" s="109"/>
      <c r="AD475" s="109"/>
      <c r="AE475" s="109"/>
    </row>
    <row r="476" ht="12.75" customHeight="1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  <c r="AA476" s="109"/>
      <c r="AB476" s="109"/>
      <c r="AC476" s="109"/>
      <c r="AD476" s="109"/>
      <c r="AE476" s="109"/>
    </row>
    <row r="477" ht="12.75" customHeight="1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  <c r="AA477" s="109"/>
      <c r="AB477" s="109"/>
      <c r="AC477" s="109"/>
      <c r="AD477" s="109"/>
      <c r="AE477" s="109"/>
    </row>
    <row r="478" ht="12.75" customHeight="1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  <c r="AA478" s="109"/>
      <c r="AB478" s="109"/>
      <c r="AC478" s="109"/>
      <c r="AD478" s="109"/>
      <c r="AE478" s="109"/>
    </row>
    <row r="479" ht="12.75" customHeight="1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  <c r="AA479" s="109"/>
      <c r="AB479" s="109"/>
      <c r="AC479" s="109"/>
      <c r="AD479" s="109"/>
      <c r="AE479" s="109"/>
    </row>
    <row r="480" ht="12.75" customHeight="1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  <c r="AA480" s="109"/>
      <c r="AB480" s="109"/>
      <c r="AC480" s="109"/>
      <c r="AD480" s="109"/>
      <c r="AE480" s="109"/>
    </row>
    <row r="481" ht="12.75" customHeight="1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  <c r="AA481" s="109"/>
      <c r="AB481" s="109"/>
      <c r="AC481" s="109"/>
      <c r="AD481" s="109"/>
      <c r="AE481" s="109"/>
    </row>
    <row r="482" ht="12.75" customHeight="1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  <c r="AE482" s="109"/>
    </row>
    <row r="483" ht="12.75" customHeight="1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  <c r="AE483" s="109"/>
    </row>
    <row r="484" ht="12.75" customHeight="1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  <c r="AE484" s="109"/>
    </row>
    <row r="485" ht="12.75" customHeight="1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  <c r="AE485" s="109"/>
    </row>
    <row r="486" ht="12.75" customHeight="1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  <c r="AE486" s="109"/>
    </row>
    <row r="487" ht="12.75" customHeight="1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  <c r="AA487" s="109"/>
      <c r="AB487" s="109"/>
      <c r="AC487" s="109"/>
      <c r="AD487" s="109"/>
      <c r="AE487" s="109"/>
    </row>
    <row r="488" ht="12.75" customHeight="1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  <c r="AA488" s="109"/>
      <c r="AB488" s="109"/>
      <c r="AC488" s="109"/>
      <c r="AD488" s="109"/>
      <c r="AE488" s="109"/>
    </row>
    <row r="489" ht="12.75" customHeight="1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  <c r="AA489" s="109"/>
      <c r="AB489" s="109"/>
      <c r="AC489" s="109"/>
      <c r="AD489" s="109"/>
      <c r="AE489" s="109"/>
    </row>
    <row r="490" ht="12.75" customHeight="1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  <c r="AA490" s="109"/>
      <c r="AB490" s="109"/>
      <c r="AC490" s="109"/>
      <c r="AD490" s="109"/>
      <c r="AE490" s="109"/>
    </row>
    <row r="491" ht="12.75" customHeight="1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  <c r="AA491" s="109"/>
      <c r="AB491" s="109"/>
      <c r="AC491" s="109"/>
      <c r="AD491" s="109"/>
      <c r="AE491" s="109"/>
    </row>
    <row r="492" ht="12.75" customHeight="1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  <c r="AA492" s="109"/>
      <c r="AB492" s="109"/>
      <c r="AC492" s="109"/>
      <c r="AD492" s="109"/>
      <c r="AE492" s="109"/>
    </row>
    <row r="493" ht="12.75" customHeight="1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  <c r="AA493" s="109"/>
      <c r="AB493" s="109"/>
      <c r="AC493" s="109"/>
      <c r="AD493" s="109"/>
      <c r="AE493" s="109"/>
    </row>
    <row r="494" ht="12.75" customHeight="1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  <c r="AE494" s="109"/>
    </row>
    <row r="495" ht="12.75" customHeight="1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  <c r="AE495" s="109"/>
    </row>
    <row r="496" ht="12.75" customHeight="1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  <c r="AE496" s="109"/>
    </row>
    <row r="497" ht="12.75" customHeight="1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  <c r="AE497" s="109"/>
    </row>
    <row r="498" ht="12.75" customHeight="1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  <c r="AE498" s="109"/>
    </row>
    <row r="499" ht="12.75" customHeight="1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  <c r="AA499" s="109"/>
      <c r="AB499" s="109"/>
      <c r="AC499" s="109"/>
      <c r="AD499" s="109"/>
      <c r="AE499" s="109"/>
    </row>
    <row r="500" ht="12.75" customHeight="1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  <c r="AA500" s="109"/>
      <c r="AB500" s="109"/>
      <c r="AC500" s="109"/>
      <c r="AD500" s="109"/>
      <c r="AE500" s="109"/>
    </row>
    <row r="501" ht="12.75" customHeight="1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  <c r="AA501" s="109"/>
      <c r="AB501" s="109"/>
      <c r="AC501" s="109"/>
      <c r="AD501" s="109"/>
      <c r="AE501" s="109"/>
    </row>
    <row r="502" ht="12.75" customHeight="1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  <c r="AA502" s="109"/>
      <c r="AB502" s="109"/>
      <c r="AC502" s="109"/>
      <c r="AD502" s="109"/>
      <c r="AE502" s="109"/>
    </row>
    <row r="503" ht="12.75" customHeight="1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  <c r="AA503" s="109"/>
      <c r="AB503" s="109"/>
      <c r="AC503" s="109"/>
      <c r="AD503" s="109"/>
      <c r="AE503" s="109"/>
    </row>
    <row r="504" ht="12.75" customHeight="1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  <c r="AA504" s="109"/>
      <c r="AB504" s="109"/>
      <c r="AC504" s="109"/>
      <c r="AD504" s="109"/>
      <c r="AE504" s="109"/>
    </row>
    <row r="505" ht="12.75" customHeight="1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  <c r="AA505" s="109"/>
      <c r="AB505" s="109"/>
      <c r="AC505" s="109"/>
      <c r="AD505" s="109"/>
      <c r="AE505" s="109"/>
    </row>
    <row r="506" ht="12.75" customHeight="1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  <c r="AE506" s="109"/>
    </row>
    <row r="507" ht="12.75" customHeight="1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  <c r="AE507" s="109"/>
    </row>
    <row r="508" ht="12.75" customHeight="1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  <c r="AE508" s="109"/>
    </row>
    <row r="509" ht="12.75" customHeight="1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  <c r="AE509" s="109"/>
    </row>
    <row r="510" ht="12.75" customHeight="1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  <c r="AE510" s="109"/>
    </row>
    <row r="511" ht="12.75" customHeight="1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  <c r="AA511" s="109"/>
      <c r="AB511" s="109"/>
      <c r="AC511" s="109"/>
      <c r="AD511" s="109"/>
      <c r="AE511" s="109"/>
    </row>
    <row r="512" ht="12.75" customHeight="1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  <c r="AA512" s="109"/>
      <c r="AB512" s="109"/>
      <c r="AC512" s="109"/>
      <c r="AD512" s="109"/>
      <c r="AE512" s="109"/>
    </row>
    <row r="513" ht="12.75" customHeight="1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  <c r="AA513" s="109"/>
      <c r="AB513" s="109"/>
      <c r="AC513" s="109"/>
      <c r="AD513" s="109"/>
      <c r="AE513" s="109"/>
    </row>
    <row r="514" ht="12.75" customHeight="1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  <c r="AA514" s="109"/>
      <c r="AB514" s="109"/>
      <c r="AC514" s="109"/>
      <c r="AD514" s="109"/>
      <c r="AE514" s="109"/>
    </row>
    <row r="515" ht="12.75" customHeight="1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  <c r="AA515" s="109"/>
      <c r="AB515" s="109"/>
      <c r="AC515" s="109"/>
      <c r="AD515" s="109"/>
      <c r="AE515" s="109"/>
    </row>
    <row r="516" ht="12.75" customHeight="1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  <c r="AA516" s="109"/>
      <c r="AB516" s="109"/>
      <c r="AC516" s="109"/>
      <c r="AD516" s="109"/>
      <c r="AE516" s="109"/>
    </row>
    <row r="517" ht="12.75" customHeight="1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  <c r="AA517" s="109"/>
      <c r="AB517" s="109"/>
      <c r="AC517" s="109"/>
      <c r="AD517" s="109"/>
      <c r="AE517" s="109"/>
    </row>
    <row r="518" ht="12.75" customHeight="1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  <c r="AE518" s="109"/>
    </row>
    <row r="519" ht="12.75" customHeight="1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  <c r="AE519" s="109"/>
    </row>
    <row r="520" ht="12.75" customHeight="1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  <c r="AE520" s="109"/>
    </row>
    <row r="521" ht="12.75" customHeight="1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  <c r="AE521" s="109"/>
    </row>
    <row r="522" ht="12.75" customHeight="1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  <c r="AE522" s="109"/>
    </row>
    <row r="523" ht="12.75" customHeight="1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09"/>
      <c r="AE523" s="109"/>
    </row>
    <row r="524" ht="12.75" customHeight="1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  <c r="AA524" s="109"/>
      <c r="AB524" s="109"/>
      <c r="AC524" s="109"/>
      <c r="AD524" s="109"/>
      <c r="AE524" s="109"/>
    </row>
    <row r="525" ht="12.75" customHeight="1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  <c r="AA525" s="109"/>
      <c r="AB525" s="109"/>
      <c r="AC525" s="109"/>
      <c r="AD525" s="109"/>
      <c r="AE525" s="109"/>
    </row>
    <row r="526" ht="12.75" customHeight="1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  <c r="AA526" s="109"/>
      <c r="AB526" s="109"/>
      <c r="AC526" s="109"/>
      <c r="AD526" s="109"/>
      <c r="AE526" s="109"/>
    </row>
    <row r="527" ht="12.75" customHeight="1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  <c r="AA527" s="109"/>
      <c r="AB527" s="109"/>
      <c r="AC527" s="109"/>
      <c r="AD527" s="109"/>
      <c r="AE527" s="109"/>
    </row>
    <row r="528" ht="12.75" customHeight="1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  <c r="AA528" s="109"/>
      <c r="AB528" s="109"/>
      <c r="AC528" s="109"/>
      <c r="AD528" s="109"/>
      <c r="AE528" s="109"/>
    </row>
    <row r="529" ht="12.75" customHeight="1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  <c r="AA529" s="109"/>
      <c r="AB529" s="109"/>
      <c r="AC529" s="109"/>
      <c r="AD529" s="109"/>
      <c r="AE529" s="109"/>
    </row>
    <row r="530" ht="12.75" customHeight="1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09"/>
      <c r="AE530" s="109"/>
    </row>
    <row r="531" ht="12.75" customHeight="1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09"/>
      <c r="AE531" s="109"/>
    </row>
    <row r="532" ht="12.75" customHeight="1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  <c r="AA532" s="109"/>
      <c r="AB532" s="109"/>
      <c r="AC532" s="109"/>
      <c r="AD532" s="109"/>
      <c r="AE532" s="109"/>
    </row>
    <row r="533" ht="12.75" customHeight="1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  <c r="AA533" s="109"/>
      <c r="AB533" s="109"/>
      <c r="AC533" s="109"/>
      <c r="AD533" s="109"/>
      <c r="AE533" s="109"/>
    </row>
    <row r="534" ht="12.75" customHeight="1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  <c r="AA534" s="109"/>
      <c r="AB534" s="109"/>
      <c r="AC534" s="109"/>
      <c r="AD534" s="109"/>
      <c r="AE534" s="109"/>
    </row>
    <row r="535" ht="12.75" customHeight="1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  <c r="AA535" s="109"/>
      <c r="AB535" s="109"/>
      <c r="AC535" s="109"/>
      <c r="AD535" s="109"/>
      <c r="AE535" s="109"/>
    </row>
    <row r="536" ht="12.75" customHeight="1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  <c r="AA536" s="109"/>
      <c r="AB536" s="109"/>
      <c r="AC536" s="109"/>
      <c r="AD536" s="109"/>
      <c r="AE536" s="109"/>
    </row>
    <row r="537" ht="12.75" customHeight="1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  <c r="AA537" s="109"/>
      <c r="AB537" s="109"/>
      <c r="AC537" s="109"/>
      <c r="AD537" s="109"/>
      <c r="AE537" s="109"/>
    </row>
    <row r="538" ht="12.75" customHeight="1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  <c r="AA538" s="109"/>
      <c r="AB538" s="109"/>
      <c r="AC538" s="109"/>
      <c r="AD538" s="109"/>
      <c r="AE538" s="109"/>
    </row>
    <row r="539" ht="12.75" customHeight="1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  <c r="AA539" s="109"/>
      <c r="AB539" s="109"/>
      <c r="AC539" s="109"/>
      <c r="AD539" s="109"/>
      <c r="AE539" s="109"/>
    </row>
    <row r="540" ht="12.75" customHeight="1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  <c r="AA540" s="109"/>
      <c r="AB540" s="109"/>
      <c r="AC540" s="109"/>
      <c r="AD540" s="109"/>
      <c r="AE540" s="109"/>
    </row>
    <row r="541" ht="12.75" customHeight="1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  <c r="AA541" s="109"/>
      <c r="AB541" s="109"/>
      <c r="AC541" s="109"/>
      <c r="AD541" s="109"/>
      <c r="AE541" s="109"/>
    </row>
    <row r="542" ht="12.75" customHeight="1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  <c r="AA542" s="109"/>
      <c r="AB542" s="109"/>
      <c r="AC542" s="109"/>
      <c r="AD542" s="109"/>
      <c r="AE542" s="109"/>
    </row>
    <row r="543" ht="12.75" customHeight="1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  <c r="AA543" s="109"/>
      <c r="AB543" s="109"/>
      <c r="AC543" s="109"/>
      <c r="AD543" s="109"/>
      <c r="AE543" s="109"/>
    </row>
    <row r="544" ht="12.75" customHeight="1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  <c r="AA544" s="109"/>
      <c r="AB544" s="109"/>
      <c r="AC544" s="109"/>
      <c r="AD544" s="109"/>
      <c r="AE544" s="109"/>
    </row>
    <row r="545" ht="12.75" customHeight="1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  <c r="AA545" s="109"/>
      <c r="AB545" s="109"/>
      <c r="AC545" s="109"/>
      <c r="AD545" s="109"/>
      <c r="AE545" s="109"/>
    </row>
    <row r="546" ht="12.75" customHeight="1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  <c r="AA546" s="109"/>
      <c r="AB546" s="109"/>
      <c r="AC546" s="109"/>
      <c r="AD546" s="109"/>
      <c r="AE546" s="109"/>
    </row>
    <row r="547" ht="12.75" customHeight="1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  <c r="AA547" s="109"/>
      <c r="AB547" s="109"/>
      <c r="AC547" s="109"/>
      <c r="AD547" s="109"/>
      <c r="AE547" s="109"/>
    </row>
    <row r="548" ht="12.75" customHeight="1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  <c r="AA548" s="109"/>
      <c r="AB548" s="109"/>
      <c r="AC548" s="109"/>
      <c r="AD548" s="109"/>
      <c r="AE548" s="109"/>
    </row>
    <row r="549" ht="12.75" customHeight="1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  <c r="AA549" s="109"/>
      <c r="AB549" s="109"/>
      <c r="AC549" s="109"/>
      <c r="AD549" s="109"/>
      <c r="AE549" s="109"/>
    </row>
    <row r="550" ht="12.75" customHeight="1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  <c r="AA550" s="109"/>
      <c r="AB550" s="109"/>
      <c r="AC550" s="109"/>
      <c r="AD550" s="109"/>
      <c r="AE550" s="109"/>
    </row>
    <row r="551" ht="12.75" customHeight="1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  <c r="AA551" s="109"/>
      <c r="AB551" s="109"/>
      <c r="AC551" s="109"/>
      <c r="AD551" s="109"/>
      <c r="AE551" s="109"/>
    </row>
    <row r="552" ht="12.75" customHeight="1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  <c r="AA552" s="109"/>
      <c r="AB552" s="109"/>
      <c r="AC552" s="109"/>
      <c r="AD552" s="109"/>
      <c r="AE552" s="109"/>
    </row>
    <row r="553" ht="12.75" customHeight="1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  <c r="AA553" s="109"/>
      <c r="AB553" s="109"/>
      <c r="AC553" s="109"/>
      <c r="AD553" s="109"/>
      <c r="AE553" s="109"/>
    </row>
    <row r="554" ht="12.75" customHeight="1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  <c r="AA554" s="109"/>
      <c r="AB554" s="109"/>
      <c r="AC554" s="109"/>
      <c r="AD554" s="109"/>
      <c r="AE554" s="109"/>
    </row>
    <row r="555" ht="12.75" customHeight="1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  <c r="AA555" s="109"/>
      <c r="AB555" s="109"/>
      <c r="AC555" s="109"/>
      <c r="AD555" s="109"/>
      <c r="AE555" s="109"/>
    </row>
    <row r="556" ht="12.75" customHeight="1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  <c r="AA556" s="109"/>
      <c r="AB556" s="109"/>
      <c r="AC556" s="109"/>
      <c r="AD556" s="109"/>
      <c r="AE556" s="109"/>
    </row>
    <row r="557" ht="12.75" customHeight="1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  <c r="AA557" s="109"/>
      <c r="AB557" s="109"/>
      <c r="AC557" s="109"/>
      <c r="AD557" s="109"/>
      <c r="AE557" s="109"/>
    </row>
    <row r="558" ht="12.75" customHeight="1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  <c r="AA558" s="109"/>
      <c r="AB558" s="109"/>
      <c r="AC558" s="109"/>
      <c r="AD558" s="109"/>
      <c r="AE558" s="109"/>
    </row>
    <row r="559" ht="12.75" customHeight="1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  <c r="AA559" s="109"/>
      <c r="AB559" s="109"/>
      <c r="AC559" s="109"/>
      <c r="AD559" s="109"/>
      <c r="AE559" s="109"/>
    </row>
    <row r="560" ht="12.75" customHeight="1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  <c r="AA560" s="109"/>
      <c r="AB560" s="109"/>
      <c r="AC560" s="109"/>
      <c r="AD560" s="109"/>
      <c r="AE560" s="109"/>
    </row>
    <row r="561" ht="12.75" customHeight="1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  <c r="AA561" s="109"/>
      <c r="AB561" s="109"/>
      <c r="AC561" s="109"/>
      <c r="AD561" s="109"/>
      <c r="AE561" s="109"/>
    </row>
    <row r="562" ht="12.75" customHeight="1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  <c r="AA562" s="109"/>
      <c r="AB562" s="109"/>
      <c r="AC562" s="109"/>
      <c r="AD562" s="109"/>
      <c r="AE562" s="109"/>
    </row>
    <row r="563" ht="12.75" customHeight="1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  <c r="AA563" s="109"/>
      <c r="AB563" s="109"/>
      <c r="AC563" s="109"/>
      <c r="AD563" s="109"/>
      <c r="AE563" s="109"/>
    </row>
    <row r="564" ht="12.75" customHeight="1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  <c r="AA564" s="109"/>
      <c r="AB564" s="109"/>
      <c r="AC564" s="109"/>
      <c r="AD564" s="109"/>
      <c r="AE564" s="109"/>
    </row>
    <row r="565" ht="12.75" customHeight="1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  <c r="AA565" s="109"/>
      <c r="AB565" s="109"/>
      <c r="AC565" s="109"/>
      <c r="AD565" s="109"/>
      <c r="AE565" s="109"/>
    </row>
    <row r="566" ht="12.75" customHeight="1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  <c r="AA566" s="109"/>
      <c r="AB566" s="109"/>
      <c r="AC566" s="109"/>
      <c r="AD566" s="109"/>
      <c r="AE566" s="109"/>
    </row>
    <row r="567" ht="12.75" customHeight="1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  <c r="AA567" s="109"/>
      <c r="AB567" s="109"/>
      <c r="AC567" s="109"/>
      <c r="AD567" s="109"/>
      <c r="AE567" s="109"/>
    </row>
    <row r="568" ht="12.75" customHeight="1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  <c r="AA568" s="109"/>
      <c r="AB568" s="109"/>
      <c r="AC568" s="109"/>
      <c r="AD568" s="109"/>
      <c r="AE568" s="109"/>
    </row>
    <row r="569" ht="12.75" customHeight="1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  <c r="AA569" s="109"/>
      <c r="AB569" s="109"/>
      <c r="AC569" s="109"/>
      <c r="AD569" s="109"/>
      <c r="AE569" s="109"/>
    </row>
    <row r="570" ht="12.75" customHeight="1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  <c r="AA570" s="109"/>
      <c r="AB570" s="109"/>
      <c r="AC570" s="109"/>
      <c r="AD570" s="109"/>
      <c r="AE570" s="109"/>
    </row>
    <row r="571" ht="12.75" customHeight="1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  <c r="AA571" s="109"/>
      <c r="AB571" s="109"/>
      <c r="AC571" s="109"/>
      <c r="AD571" s="109"/>
      <c r="AE571" s="109"/>
    </row>
    <row r="572" ht="12.75" customHeight="1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  <c r="AA572" s="109"/>
      <c r="AB572" s="109"/>
      <c r="AC572" s="109"/>
      <c r="AD572" s="109"/>
      <c r="AE572" s="109"/>
    </row>
    <row r="573" ht="12.75" customHeight="1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  <c r="AA573" s="109"/>
      <c r="AB573" s="109"/>
      <c r="AC573" s="109"/>
      <c r="AD573" s="109"/>
      <c r="AE573" s="109"/>
    </row>
    <row r="574" ht="12.75" customHeight="1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  <c r="AA574" s="109"/>
      <c r="AB574" s="109"/>
      <c r="AC574" s="109"/>
      <c r="AD574" s="109"/>
      <c r="AE574" s="109"/>
    </row>
    <row r="575" ht="12.75" customHeight="1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  <c r="AA575" s="109"/>
      <c r="AB575" s="109"/>
      <c r="AC575" s="109"/>
      <c r="AD575" s="109"/>
      <c r="AE575" s="109"/>
    </row>
    <row r="576" ht="12.75" customHeight="1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  <c r="AA576" s="109"/>
      <c r="AB576" s="109"/>
      <c r="AC576" s="109"/>
      <c r="AD576" s="109"/>
      <c r="AE576" s="109"/>
    </row>
    <row r="577" ht="12.75" customHeight="1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  <c r="AA577" s="109"/>
      <c r="AB577" s="109"/>
      <c r="AC577" s="109"/>
      <c r="AD577" s="109"/>
      <c r="AE577" s="109"/>
    </row>
    <row r="578" ht="12.75" customHeight="1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  <c r="AA578" s="109"/>
      <c r="AB578" s="109"/>
      <c r="AC578" s="109"/>
      <c r="AD578" s="109"/>
      <c r="AE578" s="109"/>
    </row>
    <row r="579" ht="12.75" customHeight="1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  <c r="AA579" s="109"/>
      <c r="AB579" s="109"/>
      <c r="AC579" s="109"/>
      <c r="AD579" s="109"/>
      <c r="AE579" s="109"/>
    </row>
    <row r="580" ht="12.75" customHeight="1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  <c r="AA580" s="109"/>
      <c r="AB580" s="109"/>
      <c r="AC580" s="109"/>
      <c r="AD580" s="109"/>
      <c r="AE580" s="109"/>
    </row>
    <row r="581" ht="12.75" customHeight="1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  <c r="AA581" s="109"/>
      <c r="AB581" s="109"/>
      <c r="AC581" s="109"/>
      <c r="AD581" s="109"/>
      <c r="AE581" s="109"/>
    </row>
    <row r="582" ht="12.75" customHeight="1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  <c r="AA582" s="109"/>
      <c r="AB582" s="109"/>
      <c r="AC582" s="109"/>
      <c r="AD582" s="109"/>
      <c r="AE582" s="109"/>
    </row>
    <row r="583" ht="12.75" customHeight="1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  <c r="AA583" s="109"/>
      <c r="AB583" s="109"/>
      <c r="AC583" s="109"/>
      <c r="AD583" s="109"/>
      <c r="AE583" s="109"/>
    </row>
    <row r="584" ht="12.75" customHeight="1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  <c r="AA584" s="109"/>
      <c r="AB584" s="109"/>
      <c r="AC584" s="109"/>
      <c r="AD584" s="109"/>
      <c r="AE584" s="109"/>
    </row>
    <row r="585" ht="12.75" customHeight="1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  <c r="AA585" s="109"/>
      <c r="AB585" s="109"/>
      <c r="AC585" s="109"/>
      <c r="AD585" s="109"/>
      <c r="AE585" s="109"/>
    </row>
    <row r="586" ht="12.75" customHeight="1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  <c r="AA586" s="109"/>
      <c r="AB586" s="109"/>
      <c r="AC586" s="109"/>
      <c r="AD586" s="109"/>
      <c r="AE586" s="109"/>
    </row>
    <row r="587" ht="12.75" customHeight="1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  <c r="AA587" s="109"/>
      <c r="AB587" s="109"/>
      <c r="AC587" s="109"/>
      <c r="AD587" s="109"/>
      <c r="AE587" s="109"/>
    </row>
    <row r="588" ht="12.75" customHeight="1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  <c r="AA588" s="109"/>
      <c r="AB588" s="109"/>
      <c r="AC588" s="109"/>
      <c r="AD588" s="109"/>
      <c r="AE588" s="109"/>
    </row>
    <row r="589" ht="12.75" customHeight="1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  <c r="AA589" s="109"/>
      <c r="AB589" s="109"/>
      <c r="AC589" s="109"/>
      <c r="AD589" s="109"/>
      <c r="AE589" s="109"/>
    </row>
    <row r="590" ht="12.75" customHeight="1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  <c r="AA590" s="109"/>
      <c r="AB590" s="109"/>
      <c r="AC590" s="109"/>
      <c r="AD590" s="109"/>
      <c r="AE590" s="109"/>
    </row>
    <row r="591" ht="12.75" customHeight="1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  <c r="AA591" s="109"/>
      <c r="AB591" s="109"/>
      <c r="AC591" s="109"/>
      <c r="AD591" s="109"/>
      <c r="AE591" s="109"/>
    </row>
    <row r="592" ht="12.75" customHeight="1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/>
      <c r="AC592" s="109"/>
      <c r="AD592" s="109"/>
      <c r="AE592" s="109"/>
    </row>
    <row r="593" ht="12.75" customHeight="1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  <c r="AA593" s="109"/>
      <c r="AB593" s="109"/>
      <c r="AC593" s="109"/>
      <c r="AD593" s="109"/>
      <c r="AE593" s="109"/>
    </row>
    <row r="594" ht="12.75" customHeight="1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  <c r="AA594" s="109"/>
      <c r="AB594" s="109"/>
      <c r="AC594" s="109"/>
      <c r="AD594" s="109"/>
      <c r="AE594" s="109"/>
    </row>
    <row r="595" ht="12.75" customHeight="1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  <c r="AA595" s="109"/>
      <c r="AB595" s="109"/>
      <c r="AC595" s="109"/>
      <c r="AD595" s="109"/>
      <c r="AE595" s="109"/>
    </row>
    <row r="596" ht="12.75" customHeight="1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  <c r="AA596" s="109"/>
      <c r="AB596" s="109"/>
      <c r="AC596" s="109"/>
      <c r="AD596" s="109"/>
      <c r="AE596" s="109"/>
    </row>
    <row r="597" ht="12.75" customHeight="1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  <c r="AA597" s="109"/>
      <c r="AB597" s="109"/>
      <c r="AC597" s="109"/>
      <c r="AD597" s="109"/>
      <c r="AE597" s="109"/>
    </row>
    <row r="598" ht="12.75" customHeight="1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  <c r="AA598" s="109"/>
      <c r="AB598" s="109"/>
      <c r="AC598" s="109"/>
      <c r="AD598" s="109"/>
      <c r="AE598" s="109"/>
    </row>
    <row r="599" ht="12.75" customHeight="1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  <c r="AA599" s="109"/>
      <c r="AB599" s="109"/>
      <c r="AC599" s="109"/>
      <c r="AD599" s="109"/>
      <c r="AE599" s="109"/>
    </row>
    <row r="600" ht="12.75" customHeight="1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  <c r="AA600" s="109"/>
      <c r="AB600" s="109"/>
      <c r="AC600" s="109"/>
      <c r="AD600" s="109"/>
      <c r="AE600" s="109"/>
    </row>
    <row r="601" ht="12.75" customHeight="1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  <c r="AA601" s="109"/>
      <c r="AB601" s="109"/>
      <c r="AC601" s="109"/>
      <c r="AD601" s="109"/>
      <c r="AE601" s="109"/>
    </row>
    <row r="602" ht="12.75" customHeight="1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  <c r="AA602" s="109"/>
      <c r="AB602" s="109"/>
      <c r="AC602" s="109"/>
      <c r="AD602" s="109"/>
      <c r="AE602" s="109"/>
    </row>
    <row r="603" ht="12.75" customHeight="1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  <c r="AA603" s="109"/>
      <c r="AB603" s="109"/>
      <c r="AC603" s="109"/>
      <c r="AD603" s="109"/>
      <c r="AE603" s="109"/>
    </row>
    <row r="604" ht="12.75" customHeight="1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  <c r="AA604" s="109"/>
      <c r="AB604" s="109"/>
      <c r="AC604" s="109"/>
      <c r="AD604" s="109"/>
      <c r="AE604" s="109"/>
    </row>
    <row r="605" ht="12.75" customHeight="1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  <c r="AA605" s="109"/>
      <c r="AB605" s="109"/>
      <c r="AC605" s="109"/>
      <c r="AD605" s="109"/>
      <c r="AE605" s="109"/>
    </row>
    <row r="606" ht="12.75" customHeight="1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  <c r="AA606" s="109"/>
      <c r="AB606" s="109"/>
      <c r="AC606" s="109"/>
      <c r="AD606" s="109"/>
      <c r="AE606" s="109"/>
    </row>
    <row r="607" ht="12.75" customHeight="1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  <c r="AA607" s="109"/>
      <c r="AB607" s="109"/>
      <c r="AC607" s="109"/>
      <c r="AD607" s="109"/>
      <c r="AE607" s="109"/>
    </row>
    <row r="608" ht="12.75" customHeight="1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  <c r="AA608" s="109"/>
      <c r="AB608" s="109"/>
      <c r="AC608" s="109"/>
      <c r="AD608" s="109"/>
      <c r="AE608" s="109"/>
    </row>
    <row r="609" ht="12.75" customHeight="1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  <c r="AA609" s="109"/>
      <c r="AB609" s="109"/>
      <c r="AC609" s="109"/>
      <c r="AD609" s="109"/>
      <c r="AE609" s="109"/>
    </row>
    <row r="610" ht="12.75" customHeight="1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  <c r="AA610" s="109"/>
      <c r="AB610" s="109"/>
      <c r="AC610" s="109"/>
      <c r="AD610" s="109"/>
      <c r="AE610" s="109"/>
    </row>
    <row r="611" ht="12.75" customHeight="1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  <c r="AA611" s="109"/>
      <c r="AB611" s="109"/>
      <c r="AC611" s="109"/>
      <c r="AD611" s="109"/>
      <c r="AE611" s="109"/>
    </row>
    <row r="612" ht="12.75" customHeight="1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  <c r="AA612" s="109"/>
      <c r="AB612" s="109"/>
      <c r="AC612" s="109"/>
      <c r="AD612" s="109"/>
      <c r="AE612" s="109"/>
    </row>
    <row r="613" ht="12.75" customHeight="1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  <c r="AA613" s="109"/>
      <c r="AB613" s="109"/>
      <c r="AC613" s="109"/>
      <c r="AD613" s="109"/>
      <c r="AE613" s="109"/>
    </row>
    <row r="614" ht="12.75" customHeight="1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  <c r="AA614" s="109"/>
      <c r="AB614" s="109"/>
      <c r="AC614" s="109"/>
      <c r="AD614" s="109"/>
      <c r="AE614" s="109"/>
    </row>
    <row r="615" ht="12.75" customHeight="1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  <c r="AA615" s="109"/>
      <c r="AB615" s="109"/>
      <c r="AC615" s="109"/>
      <c r="AD615" s="109"/>
      <c r="AE615" s="109"/>
    </row>
    <row r="616" ht="12.75" customHeight="1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  <c r="AA616" s="109"/>
      <c r="AB616" s="109"/>
      <c r="AC616" s="109"/>
      <c r="AD616" s="109"/>
      <c r="AE616" s="109"/>
    </row>
    <row r="617" ht="12.75" customHeight="1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  <c r="AA617" s="109"/>
      <c r="AB617" s="109"/>
      <c r="AC617" s="109"/>
      <c r="AD617" s="109"/>
      <c r="AE617" s="109"/>
    </row>
    <row r="618" ht="12.75" customHeight="1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  <c r="AA618" s="109"/>
      <c r="AB618" s="109"/>
      <c r="AC618" s="109"/>
      <c r="AD618" s="109"/>
      <c r="AE618" s="109"/>
    </row>
    <row r="619" ht="12.75" customHeight="1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  <c r="AA619" s="109"/>
      <c r="AB619" s="109"/>
      <c r="AC619" s="109"/>
      <c r="AD619" s="109"/>
      <c r="AE619" s="109"/>
    </row>
    <row r="620" ht="12.75" customHeight="1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  <c r="AA620" s="109"/>
      <c r="AB620" s="109"/>
      <c r="AC620" s="109"/>
      <c r="AD620" s="109"/>
      <c r="AE620" s="109"/>
    </row>
    <row r="621" ht="12.75" customHeight="1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  <c r="AA621" s="109"/>
      <c r="AB621" s="109"/>
      <c r="AC621" s="109"/>
      <c r="AD621" s="109"/>
      <c r="AE621" s="109"/>
    </row>
    <row r="622" ht="12.75" customHeight="1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  <c r="AA622" s="109"/>
      <c r="AB622" s="109"/>
      <c r="AC622" s="109"/>
      <c r="AD622" s="109"/>
      <c r="AE622" s="109"/>
    </row>
    <row r="623" ht="12.75" customHeight="1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  <c r="AA623" s="109"/>
      <c r="AB623" s="109"/>
      <c r="AC623" s="109"/>
      <c r="AD623" s="109"/>
      <c r="AE623" s="109"/>
    </row>
    <row r="624" ht="12.75" customHeight="1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  <c r="AA624" s="109"/>
      <c r="AB624" s="109"/>
      <c r="AC624" s="109"/>
      <c r="AD624" s="109"/>
      <c r="AE624" s="109"/>
    </row>
    <row r="625" ht="12.75" customHeight="1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  <c r="AA625" s="109"/>
      <c r="AB625" s="109"/>
      <c r="AC625" s="109"/>
      <c r="AD625" s="109"/>
      <c r="AE625" s="109"/>
    </row>
    <row r="626" ht="12.75" customHeight="1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  <c r="AA626" s="109"/>
      <c r="AB626" s="109"/>
      <c r="AC626" s="109"/>
      <c r="AD626" s="109"/>
      <c r="AE626" s="109"/>
    </row>
    <row r="627" ht="12.75" customHeight="1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  <c r="AA627" s="109"/>
      <c r="AB627" s="109"/>
      <c r="AC627" s="109"/>
      <c r="AD627" s="109"/>
      <c r="AE627" s="109"/>
    </row>
    <row r="628" ht="12.75" customHeight="1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  <c r="AA628" s="109"/>
      <c r="AB628" s="109"/>
      <c r="AC628" s="109"/>
      <c r="AD628" s="109"/>
      <c r="AE628" s="109"/>
    </row>
    <row r="629" ht="12.75" customHeight="1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  <c r="AA629" s="109"/>
      <c r="AB629" s="109"/>
      <c r="AC629" s="109"/>
      <c r="AD629" s="109"/>
      <c r="AE629" s="109"/>
    </row>
    <row r="630" ht="12.75" customHeight="1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  <c r="AA630" s="109"/>
      <c r="AB630" s="109"/>
      <c r="AC630" s="109"/>
      <c r="AD630" s="109"/>
      <c r="AE630" s="109"/>
    </row>
    <row r="631" ht="12.75" customHeight="1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  <c r="AA631" s="109"/>
      <c r="AB631" s="109"/>
      <c r="AC631" s="109"/>
      <c r="AD631" s="109"/>
      <c r="AE631" s="109"/>
    </row>
    <row r="632" ht="12.75" customHeight="1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  <c r="AA632" s="109"/>
      <c r="AB632" s="109"/>
      <c r="AC632" s="109"/>
      <c r="AD632" s="109"/>
      <c r="AE632" s="109"/>
    </row>
    <row r="633" ht="12.75" customHeight="1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  <c r="AA633" s="109"/>
      <c r="AB633" s="109"/>
      <c r="AC633" s="109"/>
      <c r="AD633" s="109"/>
      <c r="AE633" s="109"/>
    </row>
    <row r="634" ht="12.75" customHeight="1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  <c r="AA634" s="109"/>
      <c r="AB634" s="109"/>
      <c r="AC634" s="109"/>
      <c r="AD634" s="109"/>
      <c r="AE634" s="109"/>
    </row>
    <row r="635" ht="12.75" customHeight="1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  <c r="AA635" s="109"/>
      <c r="AB635" s="109"/>
      <c r="AC635" s="109"/>
      <c r="AD635" s="109"/>
      <c r="AE635" s="109"/>
    </row>
    <row r="636" ht="12.75" customHeight="1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  <c r="AA636" s="109"/>
      <c r="AB636" s="109"/>
      <c r="AC636" s="109"/>
      <c r="AD636" s="109"/>
      <c r="AE636" s="109"/>
    </row>
    <row r="637" ht="12.75" customHeight="1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  <c r="AA637" s="109"/>
      <c r="AB637" s="109"/>
      <c r="AC637" s="109"/>
      <c r="AD637" s="109"/>
      <c r="AE637" s="109"/>
    </row>
    <row r="638" ht="12.75" customHeight="1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  <c r="AA638" s="109"/>
      <c r="AB638" s="109"/>
      <c r="AC638" s="109"/>
      <c r="AD638" s="109"/>
      <c r="AE638" s="109"/>
    </row>
    <row r="639" ht="12.75" customHeight="1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  <c r="AA639" s="109"/>
      <c r="AB639" s="109"/>
      <c r="AC639" s="109"/>
      <c r="AD639" s="109"/>
      <c r="AE639" s="109"/>
    </row>
    <row r="640" ht="12.75" customHeight="1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  <c r="AA640" s="109"/>
      <c r="AB640" s="109"/>
      <c r="AC640" s="109"/>
      <c r="AD640" s="109"/>
      <c r="AE640" s="109"/>
    </row>
    <row r="641" ht="12.75" customHeight="1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  <c r="AA641" s="109"/>
      <c r="AB641" s="109"/>
      <c r="AC641" s="109"/>
      <c r="AD641" s="109"/>
      <c r="AE641" s="109"/>
    </row>
    <row r="642" ht="12.75" customHeight="1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  <c r="AA642" s="109"/>
      <c r="AB642" s="109"/>
      <c r="AC642" s="109"/>
      <c r="AD642" s="109"/>
      <c r="AE642" s="109"/>
    </row>
    <row r="643" ht="12.75" customHeight="1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  <c r="AA643" s="109"/>
      <c r="AB643" s="109"/>
      <c r="AC643" s="109"/>
      <c r="AD643" s="109"/>
      <c r="AE643" s="109"/>
    </row>
    <row r="644" ht="12.75" customHeight="1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  <c r="AA644" s="109"/>
      <c r="AB644" s="109"/>
      <c r="AC644" s="109"/>
      <c r="AD644" s="109"/>
      <c r="AE644" s="109"/>
    </row>
    <row r="645" ht="12.75" customHeight="1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  <c r="AA645" s="109"/>
      <c r="AB645" s="109"/>
      <c r="AC645" s="109"/>
      <c r="AD645" s="109"/>
      <c r="AE645" s="109"/>
    </row>
    <row r="646" ht="12.75" customHeight="1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  <c r="AA646" s="109"/>
      <c r="AB646" s="109"/>
      <c r="AC646" s="109"/>
      <c r="AD646" s="109"/>
      <c r="AE646" s="109"/>
    </row>
    <row r="647" ht="12.75" customHeight="1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  <c r="AA647" s="109"/>
      <c r="AB647" s="109"/>
      <c r="AC647" s="109"/>
      <c r="AD647" s="109"/>
      <c r="AE647" s="109"/>
    </row>
    <row r="648" ht="12.75" customHeight="1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  <c r="AA648" s="109"/>
      <c r="AB648" s="109"/>
      <c r="AC648" s="109"/>
      <c r="AD648" s="109"/>
      <c r="AE648" s="109"/>
    </row>
    <row r="649" ht="12.75" customHeight="1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  <c r="AA649" s="109"/>
      <c r="AB649" s="109"/>
      <c r="AC649" s="109"/>
      <c r="AD649" s="109"/>
      <c r="AE649" s="109"/>
    </row>
    <row r="650" ht="12.75" customHeight="1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  <c r="AA650" s="109"/>
      <c r="AB650" s="109"/>
      <c r="AC650" s="109"/>
      <c r="AD650" s="109"/>
      <c r="AE650" s="109"/>
    </row>
    <row r="651" ht="12.75" customHeight="1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  <c r="AA651" s="109"/>
      <c r="AB651" s="109"/>
      <c r="AC651" s="109"/>
      <c r="AD651" s="109"/>
      <c r="AE651" s="109"/>
    </row>
    <row r="652" ht="12.75" customHeight="1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  <c r="AA652" s="109"/>
      <c r="AB652" s="109"/>
      <c r="AC652" s="109"/>
      <c r="AD652" s="109"/>
      <c r="AE652" s="109"/>
    </row>
    <row r="653" ht="12.75" customHeight="1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  <c r="AA653" s="109"/>
      <c r="AB653" s="109"/>
      <c r="AC653" s="109"/>
      <c r="AD653" s="109"/>
      <c r="AE653" s="109"/>
    </row>
    <row r="654" ht="12.75" customHeight="1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  <c r="AA654" s="109"/>
      <c r="AB654" s="109"/>
      <c r="AC654" s="109"/>
      <c r="AD654" s="109"/>
      <c r="AE654" s="109"/>
    </row>
    <row r="655" ht="12.75" customHeight="1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  <c r="AA655" s="109"/>
      <c r="AB655" s="109"/>
      <c r="AC655" s="109"/>
      <c r="AD655" s="109"/>
      <c r="AE655" s="109"/>
    </row>
    <row r="656" ht="12.75" customHeight="1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  <c r="AA656" s="109"/>
      <c r="AB656" s="109"/>
      <c r="AC656" s="109"/>
      <c r="AD656" s="109"/>
      <c r="AE656" s="109"/>
    </row>
    <row r="657" ht="12.75" customHeight="1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  <c r="AA657" s="109"/>
      <c r="AB657" s="109"/>
      <c r="AC657" s="109"/>
      <c r="AD657" s="109"/>
      <c r="AE657" s="109"/>
    </row>
    <row r="658" ht="12.75" customHeight="1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  <c r="AA658" s="109"/>
      <c r="AB658" s="109"/>
      <c r="AC658" s="109"/>
      <c r="AD658" s="109"/>
      <c r="AE658" s="109"/>
    </row>
    <row r="659" ht="12.75" customHeight="1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  <c r="AA659" s="109"/>
      <c r="AB659" s="109"/>
      <c r="AC659" s="109"/>
      <c r="AD659" s="109"/>
      <c r="AE659" s="109"/>
    </row>
    <row r="660" ht="12.75" customHeight="1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  <c r="AA660" s="109"/>
      <c r="AB660" s="109"/>
      <c r="AC660" s="109"/>
      <c r="AD660" s="109"/>
      <c r="AE660" s="109"/>
    </row>
    <row r="661" ht="12.75" customHeight="1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  <c r="AA661" s="109"/>
      <c r="AB661" s="109"/>
      <c r="AC661" s="109"/>
      <c r="AD661" s="109"/>
      <c r="AE661" s="109"/>
    </row>
    <row r="662" ht="12.75" customHeight="1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  <c r="AA662" s="109"/>
      <c r="AB662" s="109"/>
      <c r="AC662" s="109"/>
      <c r="AD662" s="109"/>
      <c r="AE662" s="109"/>
    </row>
    <row r="663" ht="12.75" customHeight="1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  <c r="AA663" s="109"/>
      <c r="AB663" s="109"/>
      <c r="AC663" s="109"/>
      <c r="AD663" s="109"/>
      <c r="AE663" s="109"/>
    </row>
    <row r="664" ht="12.75" customHeight="1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  <c r="AA664" s="109"/>
      <c r="AB664" s="109"/>
      <c r="AC664" s="109"/>
      <c r="AD664" s="109"/>
      <c r="AE664" s="109"/>
    </row>
    <row r="665" ht="12.75" customHeight="1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  <c r="AA665" s="109"/>
      <c r="AB665" s="109"/>
      <c r="AC665" s="109"/>
      <c r="AD665" s="109"/>
      <c r="AE665" s="109"/>
    </row>
    <row r="666" ht="12.75" customHeight="1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  <c r="AA666" s="109"/>
      <c r="AB666" s="109"/>
      <c r="AC666" s="109"/>
      <c r="AD666" s="109"/>
      <c r="AE666" s="109"/>
    </row>
    <row r="667" ht="12.75" customHeight="1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  <c r="AA667" s="109"/>
      <c r="AB667" s="109"/>
      <c r="AC667" s="109"/>
      <c r="AD667" s="109"/>
      <c r="AE667" s="109"/>
    </row>
    <row r="668" ht="12.75" customHeight="1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  <c r="AA668" s="109"/>
      <c r="AB668" s="109"/>
      <c r="AC668" s="109"/>
      <c r="AD668" s="109"/>
      <c r="AE668" s="109"/>
    </row>
    <row r="669" ht="12.75" customHeight="1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  <c r="AA669" s="109"/>
      <c r="AB669" s="109"/>
      <c r="AC669" s="109"/>
      <c r="AD669" s="109"/>
      <c r="AE669" s="109"/>
    </row>
    <row r="670" ht="12.75" customHeight="1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  <c r="AA670" s="109"/>
      <c r="AB670" s="109"/>
      <c r="AC670" s="109"/>
      <c r="AD670" s="109"/>
      <c r="AE670" s="109"/>
    </row>
    <row r="671" ht="12.75" customHeight="1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  <c r="AA671" s="109"/>
      <c r="AB671" s="109"/>
      <c r="AC671" s="109"/>
      <c r="AD671" s="109"/>
      <c r="AE671" s="109"/>
    </row>
    <row r="672" ht="12.75" customHeight="1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  <c r="AA672" s="109"/>
      <c r="AB672" s="109"/>
      <c r="AC672" s="109"/>
      <c r="AD672" s="109"/>
      <c r="AE672" s="109"/>
    </row>
    <row r="673" ht="12.75" customHeight="1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  <c r="AA673" s="109"/>
      <c r="AB673" s="109"/>
      <c r="AC673" s="109"/>
      <c r="AD673" s="109"/>
      <c r="AE673" s="109"/>
    </row>
    <row r="674" ht="12.75" customHeight="1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  <c r="AA674" s="109"/>
      <c r="AB674" s="109"/>
      <c r="AC674" s="109"/>
      <c r="AD674" s="109"/>
      <c r="AE674" s="109"/>
    </row>
    <row r="675" ht="12.75" customHeight="1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  <c r="AA675" s="109"/>
      <c r="AB675" s="109"/>
      <c r="AC675" s="109"/>
      <c r="AD675" s="109"/>
      <c r="AE675" s="109"/>
    </row>
    <row r="676" ht="12.75" customHeight="1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  <c r="AA676" s="109"/>
      <c r="AB676" s="109"/>
      <c r="AC676" s="109"/>
      <c r="AD676" s="109"/>
      <c r="AE676" s="109"/>
    </row>
    <row r="677" ht="12.75" customHeight="1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  <c r="AA677" s="109"/>
      <c r="AB677" s="109"/>
      <c r="AC677" s="109"/>
      <c r="AD677" s="109"/>
      <c r="AE677" s="109"/>
    </row>
    <row r="678" ht="12.75" customHeight="1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  <c r="AA678" s="109"/>
      <c r="AB678" s="109"/>
      <c r="AC678" s="109"/>
      <c r="AD678" s="109"/>
      <c r="AE678" s="109"/>
    </row>
    <row r="679" ht="12.75" customHeight="1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  <c r="AA679" s="109"/>
      <c r="AB679" s="109"/>
      <c r="AC679" s="109"/>
      <c r="AD679" s="109"/>
      <c r="AE679" s="109"/>
    </row>
    <row r="680" ht="12.75" customHeight="1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  <c r="AA680" s="109"/>
      <c r="AB680" s="109"/>
      <c r="AC680" s="109"/>
      <c r="AD680" s="109"/>
      <c r="AE680" s="109"/>
    </row>
    <row r="681" ht="12.75" customHeight="1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  <c r="AA681" s="109"/>
      <c r="AB681" s="109"/>
      <c r="AC681" s="109"/>
      <c r="AD681" s="109"/>
      <c r="AE681" s="109"/>
    </row>
    <row r="682" ht="12.75" customHeight="1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  <c r="AA682" s="109"/>
      <c r="AB682" s="109"/>
      <c r="AC682" s="109"/>
      <c r="AD682" s="109"/>
      <c r="AE682" s="109"/>
    </row>
    <row r="683" ht="12.75" customHeight="1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  <c r="AA683" s="109"/>
      <c r="AB683" s="109"/>
      <c r="AC683" s="109"/>
      <c r="AD683" s="109"/>
      <c r="AE683" s="109"/>
    </row>
    <row r="684" ht="12.75" customHeight="1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  <c r="AA684" s="109"/>
      <c r="AB684" s="109"/>
      <c r="AC684" s="109"/>
      <c r="AD684" s="109"/>
      <c r="AE684" s="109"/>
    </row>
    <row r="685" ht="12.75" customHeight="1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  <c r="AA685" s="109"/>
      <c r="AB685" s="109"/>
      <c r="AC685" s="109"/>
      <c r="AD685" s="109"/>
      <c r="AE685" s="109"/>
    </row>
    <row r="686" ht="12.75" customHeight="1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  <c r="AA686" s="109"/>
      <c r="AB686" s="109"/>
      <c r="AC686" s="109"/>
      <c r="AD686" s="109"/>
      <c r="AE686" s="109"/>
    </row>
    <row r="687" ht="12.75" customHeight="1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  <c r="AA687" s="109"/>
      <c r="AB687" s="109"/>
      <c r="AC687" s="109"/>
      <c r="AD687" s="109"/>
      <c r="AE687" s="109"/>
    </row>
    <row r="688" ht="12.75" customHeight="1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  <c r="AA688" s="109"/>
      <c r="AB688" s="109"/>
      <c r="AC688" s="109"/>
      <c r="AD688" s="109"/>
      <c r="AE688" s="109"/>
    </row>
    <row r="689" ht="12.75" customHeight="1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  <c r="AA689" s="109"/>
      <c r="AB689" s="109"/>
      <c r="AC689" s="109"/>
      <c r="AD689" s="109"/>
      <c r="AE689" s="109"/>
    </row>
    <row r="690" ht="12.75" customHeight="1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  <c r="AA690" s="109"/>
      <c r="AB690" s="109"/>
      <c r="AC690" s="109"/>
      <c r="AD690" s="109"/>
      <c r="AE690" s="109"/>
    </row>
    <row r="691" ht="12.75" customHeight="1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  <c r="AA691" s="109"/>
      <c r="AB691" s="109"/>
      <c r="AC691" s="109"/>
      <c r="AD691" s="109"/>
      <c r="AE691" s="109"/>
    </row>
    <row r="692" ht="12.75" customHeight="1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  <c r="AA692" s="109"/>
      <c r="AB692" s="109"/>
      <c r="AC692" s="109"/>
      <c r="AD692" s="109"/>
      <c r="AE692" s="109"/>
    </row>
    <row r="693" ht="12.75" customHeight="1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  <c r="AA693" s="109"/>
      <c r="AB693" s="109"/>
      <c r="AC693" s="109"/>
      <c r="AD693" s="109"/>
      <c r="AE693" s="109"/>
    </row>
    <row r="694" ht="12.75" customHeight="1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  <c r="AA694" s="109"/>
      <c r="AB694" s="109"/>
      <c r="AC694" s="109"/>
      <c r="AD694" s="109"/>
      <c r="AE694" s="109"/>
    </row>
    <row r="695" ht="12.75" customHeight="1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  <c r="AA695" s="109"/>
      <c r="AB695" s="109"/>
      <c r="AC695" s="109"/>
      <c r="AD695" s="109"/>
      <c r="AE695" s="109"/>
    </row>
    <row r="696" ht="12.75" customHeight="1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  <c r="AA696" s="109"/>
      <c r="AB696" s="109"/>
      <c r="AC696" s="109"/>
      <c r="AD696" s="109"/>
      <c r="AE696" s="109"/>
    </row>
    <row r="697" ht="12.75" customHeight="1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  <c r="AA697" s="109"/>
      <c r="AB697" s="109"/>
      <c r="AC697" s="109"/>
      <c r="AD697" s="109"/>
      <c r="AE697" s="109"/>
    </row>
    <row r="698" ht="12.75" customHeight="1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  <c r="AA698" s="109"/>
      <c r="AB698" s="109"/>
      <c r="AC698" s="109"/>
      <c r="AD698" s="109"/>
      <c r="AE698" s="109"/>
    </row>
    <row r="699" ht="12.75" customHeight="1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  <c r="AA699" s="109"/>
      <c r="AB699" s="109"/>
      <c r="AC699" s="109"/>
      <c r="AD699" s="109"/>
      <c r="AE699" s="109"/>
    </row>
    <row r="700" ht="12.75" customHeight="1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  <c r="AA700" s="109"/>
      <c r="AB700" s="109"/>
      <c r="AC700" s="109"/>
      <c r="AD700" s="109"/>
      <c r="AE700" s="109"/>
    </row>
    <row r="701" ht="12.75" customHeight="1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  <c r="AA701" s="109"/>
      <c r="AB701" s="109"/>
      <c r="AC701" s="109"/>
      <c r="AD701" s="109"/>
      <c r="AE701" s="109"/>
    </row>
    <row r="702" ht="12.75" customHeight="1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  <c r="AA702" s="109"/>
      <c r="AB702" s="109"/>
      <c r="AC702" s="109"/>
      <c r="AD702" s="109"/>
      <c r="AE702" s="109"/>
    </row>
    <row r="703" ht="12.75" customHeight="1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  <c r="AA703" s="109"/>
      <c r="AB703" s="109"/>
      <c r="AC703" s="109"/>
      <c r="AD703" s="109"/>
      <c r="AE703" s="109"/>
    </row>
    <row r="704" ht="12.75" customHeight="1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  <c r="AA704" s="109"/>
      <c r="AB704" s="109"/>
      <c r="AC704" s="109"/>
      <c r="AD704" s="109"/>
      <c r="AE704" s="109"/>
    </row>
    <row r="705" ht="12.75" customHeight="1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  <c r="AA705" s="109"/>
      <c r="AB705" s="109"/>
      <c r="AC705" s="109"/>
      <c r="AD705" s="109"/>
      <c r="AE705" s="109"/>
    </row>
    <row r="706" ht="12.75" customHeight="1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  <c r="AA706" s="109"/>
      <c r="AB706" s="109"/>
      <c r="AC706" s="109"/>
      <c r="AD706" s="109"/>
      <c r="AE706" s="109"/>
    </row>
    <row r="707" ht="12.75" customHeight="1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  <c r="AA707" s="109"/>
      <c r="AB707" s="109"/>
      <c r="AC707" s="109"/>
      <c r="AD707" s="109"/>
      <c r="AE707" s="109"/>
    </row>
    <row r="708" ht="12.75" customHeight="1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  <c r="AA708" s="109"/>
      <c r="AB708" s="109"/>
      <c r="AC708" s="109"/>
      <c r="AD708" s="109"/>
      <c r="AE708" s="109"/>
    </row>
    <row r="709" ht="12.75" customHeight="1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  <c r="AA709" s="109"/>
      <c r="AB709" s="109"/>
      <c r="AC709" s="109"/>
      <c r="AD709" s="109"/>
      <c r="AE709" s="109"/>
    </row>
    <row r="710" ht="12.75" customHeight="1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  <c r="AA710" s="109"/>
      <c r="AB710" s="109"/>
      <c r="AC710" s="109"/>
      <c r="AD710" s="109"/>
      <c r="AE710" s="109"/>
    </row>
    <row r="711" ht="12.75" customHeight="1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  <c r="AA711" s="109"/>
      <c r="AB711" s="109"/>
      <c r="AC711" s="109"/>
      <c r="AD711" s="109"/>
      <c r="AE711" s="109"/>
    </row>
    <row r="712" ht="12.75" customHeight="1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  <c r="AA712" s="109"/>
      <c r="AB712" s="109"/>
      <c r="AC712" s="109"/>
      <c r="AD712" s="109"/>
      <c r="AE712" s="109"/>
    </row>
    <row r="713" ht="12.75" customHeight="1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  <c r="AA713" s="109"/>
      <c r="AB713" s="109"/>
      <c r="AC713" s="109"/>
      <c r="AD713" s="109"/>
      <c r="AE713" s="109"/>
    </row>
    <row r="714" ht="12.75" customHeight="1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  <c r="AA714" s="109"/>
      <c r="AB714" s="109"/>
      <c r="AC714" s="109"/>
      <c r="AD714" s="109"/>
      <c r="AE714" s="109"/>
    </row>
    <row r="715" ht="12.75" customHeight="1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  <c r="AA715" s="109"/>
      <c r="AB715" s="109"/>
      <c r="AC715" s="109"/>
      <c r="AD715" s="109"/>
      <c r="AE715" s="109"/>
    </row>
    <row r="716" ht="12.75" customHeight="1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  <c r="AA716" s="109"/>
      <c r="AB716" s="109"/>
      <c r="AC716" s="109"/>
      <c r="AD716" s="109"/>
      <c r="AE716" s="109"/>
    </row>
    <row r="717" ht="12.75" customHeight="1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  <c r="AA717" s="109"/>
      <c r="AB717" s="109"/>
      <c r="AC717" s="109"/>
      <c r="AD717" s="109"/>
      <c r="AE717" s="109"/>
    </row>
    <row r="718" ht="12.75" customHeight="1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  <c r="AA718" s="109"/>
      <c r="AB718" s="109"/>
      <c r="AC718" s="109"/>
      <c r="AD718" s="109"/>
      <c r="AE718" s="109"/>
    </row>
    <row r="719" ht="12.75" customHeight="1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  <c r="AA719" s="109"/>
      <c r="AB719" s="109"/>
      <c r="AC719" s="109"/>
      <c r="AD719" s="109"/>
      <c r="AE719" s="109"/>
    </row>
    <row r="720" ht="12.75" customHeight="1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  <c r="AA720" s="109"/>
      <c r="AB720" s="109"/>
      <c r="AC720" s="109"/>
      <c r="AD720" s="109"/>
      <c r="AE720" s="109"/>
    </row>
    <row r="721" ht="12.75" customHeight="1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  <c r="AA721" s="109"/>
      <c r="AB721" s="109"/>
      <c r="AC721" s="109"/>
      <c r="AD721" s="109"/>
      <c r="AE721" s="109"/>
    </row>
    <row r="722" ht="12.75" customHeight="1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  <c r="AA722" s="109"/>
      <c r="AB722" s="109"/>
      <c r="AC722" s="109"/>
      <c r="AD722" s="109"/>
      <c r="AE722" s="109"/>
    </row>
    <row r="723" ht="12.75" customHeight="1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  <c r="AA723" s="109"/>
      <c r="AB723" s="109"/>
      <c r="AC723" s="109"/>
      <c r="AD723" s="109"/>
      <c r="AE723" s="109"/>
    </row>
    <row r="724" ht="12.75" customHeight="1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  <c r="AA724" s="109"/>
      <c r="AB724" s="109"/>
      <c r="AC724" s="109"/>
      <c r="AD724" s="109"/>
      <c r="AE724" s="109"/>
    </row>
    <row r="725" ht="12.75" customHeight="1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  <c r="AA725" s="109"/>
      <c r="AB725" s="109"/>
      <c r="AC725" s="109"/>
      <c r="AD725" s="109"/>
      <c r="AE725" s="109"/>
    </row>
    <row r="726" ht="12.75" customHeight="1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  <c r="AA726" s="109"/>
      <c r="AB726" s="109"/>
      <c r="AC726" s="109"/>
      <c r="AD726" s="109"/>
      <c r="AE726" s="109"/>
    </row>
    <row r="727" ht="12.75" customHeight="1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  <c r="AA727" s="109"/>
      <c r="AB727" s="109"/>
      <c r="AC727" s="109"/>
      <c r="AD727" s="109"/>
      <c r="AE727" s="109"/>
    </row>
    <row r="728" ht="12.75" customHeight="1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  <c r="AA728" s="109"/>
      <c r="AB728" s="109"/>
      <c r="AC728" s="109"/>
      <c r="AD728" s="109"/>
      <c r="AE728" s="109"/>
    </row>
    <row r="729" ht="12.75" customHeight="1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  <c r="AA729" s="109"/>
      <c r="AB729" s="109"/>
      <c r="AC729" s="109"/>
      <c r="AD729" s="109"/>
      <c r="AE729" s="109"/>
    </row>
    <row r="730" ht="12.75" customHeight="1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  <c r="AA730" s="109"/>
      <c r="AB730" s="109"/>
      <c r="AC730" s="109"/>
      <c r="AD730" s="109"/>
      <c r="AE730" s="109"/>
    </row>
    <row r="731" ht="12.75" customHeight="1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  <c r="AA731" s="109"/>
      <c r="AB731" s="109"/>
      <c r="AC731" s="109"/>
      <c r="AD731" s="109"/>
      <c r="AE731" s="109"/>
    </row>
    <row r="732" ht="12.75" customHeight="1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  <c r="AA732" s="109"/>
      <c r="AB732" s="109"/>
      <c r="AC732" s="109"/>
      <c r="AD732" s="109"/>
      <c r="AE732" s="109"/>
    </row>
    <row r="733" ht="12.75" customHeight="1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  <c r="AA733" s="109"/>
      <c r="AB733" s="109"/>
      <c r="AC733" s="109"/>
      <c r="AD733" s="109"/>
      <c r="AE733" s="109"/>
    </row>
    <row r="734" ht="12.75" customHeight="1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  <c r="AA734" s="109"/>
      <c r="AB734" s="109"/>
      <c r="AC734" s="109"/>
      <c r="AD734" s="109"/>
      <c r="AE734" s="109"/>
    </row>
    <row r="735" ht="12.75" customHeight="1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  <c r="AA735" s="109"/>
      <c r="AB735" s="109"/>
      <c r="AC735" s="109"/>
      <c r="AD735" s="109"/>
      <c r="AE735" s="109"/>
    </row>
    <row r="736" ht="12.75" customHeight="1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  <c r="AA736" s="109"/>
      <c r="AB736" s="109"/>
      <c r="AC736" s="109"/>
      <c r="AD736" s="109"/>
      <c r="AE736" s="109"/>
    </row>
    <row r="737" ht="12.75" customHeight="1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/>
      <c r="AC737" s="109"/>
      <c r="AD737" s="109"/>
      <c r="AE737" s="109"/>
    </row>
    <row r="738" ht="12.75" customHeight="1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  <c r="AA738" s="109"/>
      <c r="AB738" s="109"/>
      <c r="AC738" s="109"/>
      <c r="AD738" s="109"/>
      <c r="AE738" s="109"/>
    </row>
    <row r="739" ht="12.75" customHeight="1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  <c r="AA739" s="109"/>
      <c r="AB739" s="109"/>
      <c r="AC739" s="109"/>
      <c r="AD739" s="109"/>
      <c r="AE739" s="109"/>
    </row>
    <row r="740" ht="12.75" customHeight="1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  <c r="AA740" s="109"/>
      <c r="AB740" s="109"/>
      <c r="AC740" s="109"/>
      <c r="AD740" s="109"/>
      <c r="AE740" s="109"/>
    </row>
    <row r="741" ht="12.75" customHeight="1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  <c r="AA741" s="109"/>
      <c r="AB741" s="109"/>
      <c r="AC741" s="109"/>
      <c r="AD741" s="109"/>
      <c r="AE741" s="109"/>
    </row>
    <row r="742" ht="12.75" customHeight="1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  <c r="AA742" s="109"/>
      <c r="AB742" s="109"/>
      <c r="AC742" s="109"/>
      <c r="AD742" s="109"/>
      <c r="AE742" s="109"/>
    </row>
    <row r="743" ht="12.75" customHeight="1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  <c r="AA743" s="109"/>
      <c r="AB743" s="109"/>
      <c r="AC743" s="109"/>
      <c r="AD743" s="109"/>
      <c r="AE743" s="109"/>
    </row>
    <row r="744" ht="12.75" customHeight="1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  <c r="AA744" s="109"/>
      <c r="AB744" s="109"/>
      <c r="AC744" s="109"/>
      <c r="AD744" s="109"/>
      <c r="AE744" s="109"/>
    </row>
    <row r="745" ht="12.75" customHeight="1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  <c r="AA745" s="109"/>
      <c r="AB745" s="109"/>
      <c r="AC745" s="109"/>
      <c r="AD745" s="109"/>
      <c r="AE745" s="109"/>
    </row>
    <row r="746" ht="12.75" customHeight="1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  <c r="AA746" s="109"/>
      <c r="AB746" s="109"/>
      <c r="AC746" s="109"/>
      <c r="AD746" s="109"/>
      <c r="AE746" s="109"/>
    </row>
    <row r="747" ht="12.75" customHeight="1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  <c r="AA747" s="109"/>
      <c r="AB747" s="109"/>
      <c r="AC747" s="109"/>
      <c r="AD747" s="109"/>
      <c r="AE747" s="109"/>
    </row>
    <row r="748" ht="12.75" customHeight="1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  <c r="AA748" s="109"/>
      <c r="AB748" s="109"/>
      <c r="AC748" s="109"/>
      <c r="AD748" s="109"/>
      <c r="AE748" s="109"/>
    </row>
    <row r="749" ht="12.75" customHeight="1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  <c r="AA749" s="109"/>
      <c r="AB749" s="109"/>
      <c r="AC749" s="109"/>
      <c r="AD749" s="109"/>
      <c r="AE749" s="109"/>
    </row>
    <row r="750" ht="12.75" customHeight="1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  <c r="AA750" s="109"/>
      <c r="AB750" s="109"/>
      <c r="AC750" s="109"/>
      <c r="AD750" s="109"/>
      <c r="AE750" s="109"/>
    </row>
    <row r="751" ht="12.75" customHeight="1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  <c r="AA751" s="109"/>
      <c r="AB751" s="109"/>
      <c r="AC751" s="109"/>
      <c r="AD751" s="109"/>
      <c r="AE751" s="109"/>
    </row>
    <row r="752" ht="12.75" customHeight="1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  <c r="AA752" s="109"/>
      <c r="AB752" s="109"/>
      <c r="AC752" s="109"/>
      <c r="AD752" s="109"/>
      <c r="AE752" s="109"/>
    </row>
    <row r="753" ht="12.75" customHeight="1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  <c r="AA753" s="109"/>
      <c r="AB753" s="109"/>
      <c r="AC753" s="109"/>
      <c r="AD753" s="109"/>
      <c r="AE753" s="109"/>
    </row>
    <row r="754" ht="12.75" customHeight="1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  <c r="AA754" s="109"/>
      <c r="AB754" s="109"/>
      <c r="AC754" s="109"/>
      <c r="AD754" s="109"/>
      <c r="AE754" s="109"/>
    </row>
    <row r="755" ht="12.75" customHeight="1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  <c r="AA755" s="109"/>
      <c r="AB755" s="109"/>
      <c r="AC755" s="109"/>
      <c r="AD755" s="109"/>
      <c r="AE755" s="109"/>
    </row>
    <row r="756" ht="12.75" customHeight="1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  <c r="AA756" s="109"/>
      <c r="AB756" s="109"/>
      <c r="AC756" s="109"/>
      <c r="AD756" s="109"/>
      <c r="AE756" s="109"/>
    </row>
    <row r="757" ht="12.75" customHeight="1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  <c r="AA757" s="109"/>
      <c r="AB757" s="109"/>
      <c r="AC757" s="109"/>
      <c r="AD757" s="109"/>
      <c r="AE757" s="109"/>
    </row>
    <row r="758" ht="12.75" customHeight="1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  <c r="AA758" s="109"/>
      <c r="AB758" s="109"/>
      <c r="AC758" s="109"/>
      <c r="AD758" s="109"/>
      <c r="AE758" s="109"/>
    </row>
    <row r="759" ht="12.75" customHeight="1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  <c r="AA759" s="109"/>
      <c r="AB759" s="109"/>
      <c r="AC759" s="109"/>
      <c r="AD759" s="109"/>
      <c r="AE759" s="109"/>
    </row>
    <row r="760" ht="12.75" customHeight="1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  <c r="AA760" s="109"/>
      <c r="AB760" s="109"/>
      <c r="AC760" s="109"/>
      <c r="AD760" s="109"/>
      <c r="AE760" s="109"/>
    </row>
    <row r="761" ht="12.75" customHeight="1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  <c r="AA761" s="109"/>
      <c r="AB761" s="109"/>
      <c r="AC761" s="109"/>
      <c r="AD761" s="109"/>
      <c r="AE761" s="109"/>
    </row>
    <row r="762" ht="12.75" customHeight="1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  <c r="AA762" s="109"/>
      <c r="AB762" s="109"/>
      <c r="AC762" s="109"/>
      <c r="AD762" s="109"/>
      <c r="AE762" s="109"/>
    </row>
    <row r="763" ht="12.75" customHeight="1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  <c r="AA763" s="109"/>
      <c r="AB763" s="109"/>
      <c r="AC763" s="109"/>
      <c r="AD763" s="109"/>
      <c r="AE763" s="109"/>
    </row>
    <row r="764" ht="12.75" customHeight="1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  <c r="AA764" s="109"/>
      <c r="AB764" s="109"/>
      <c r="AC764" s="109"/>
      <c r="AD764" s="109"/>
      <c r="AE764" s="109"/>
    </row>
    <row r="765" ht="12.75" customHeight="1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  <c r="AA765" s="109"/>
      <c r="AB765" s="109"/>
      <c r="AC765" s="109"/>
      <c r="AD765" s="109"/>
      <c r="AE765" s="109"/>
    </row>
    <row r="766" ht="12.75" customHeight="1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  <c r="AC766" s="109"/>
      <c r="AD766" s="109"/>
      <c r="AE766" s="109"/>
    </row>
    <row r="767" ht="12.75" customHeight="1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  <c r="AA767" s="109"/>
      <c r="AB767" s="109"/>
      <c r="AC767" s="109"/>
      <c r="AD767" s="109"/>
      <c r="AE767" s="109"/>
    </row>
    <row r="768" ht="12.75" customHeight="1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  <c r="AA768" s="109"/>
      <c r="AB768" s="109"/>
      <c r="AC768" s="109"/>
      <c r="AD768" s="109"/>
      <c r="AE768" s="109"/>
    </row>
    <row r="769" ht="12.75" customHeight="1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  <c r="AA769" s="109"/>
      <c r="AB769" s="109"/>
      <c r="AC769" s="109"/>
      <c r="AD769" s="109"/>
      <c r="AE769" s="109"/>
    </row>
    <row r="770" ht="12.75" customHeight="1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  <c r="AA770" s="109"/>
      <c r="AB770" s="109"/>
      <c r="AC770" s="109"/>
      <c r="AD770" s="109"/>
      <c r="AE770" s="109"/>
    </row>
    <row r="771" ht="12.75" customHeight="1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  <c r="AA771" s="109"/>
      <c r="AB771" s="109"/>
      <c r="AC771" s="109"/>
      <c r="AD771" s="109"/>
      <c r="AE771" s="109"/>
    </row>
    <row r="772" ht="12.75" customHeight="1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  <c r="AA772" s="109"/>
      <c r="AB772" s="109"/>
      <c r="AC772" s="109"/>
      <c r="AD772" s="109"/>
      <c r="AE772" s="109"/>
    </row>
    <row r="773" ht="12.75" customHeight="1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  <c r="AA773" s="109"/>
      <c r="AB773" s="109"/>
      <c r="AC773" s="109"/>
      <c r="AD773" s="109"/>
      <c r="AE773" s="109"/>
    </row>
    <row r="774" ht="12.75" customHeight="1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  <c r="AA774" s="109"/>
      <c r="AB774" s="109"/>
      <c r="AC774" s="109"/>
      <c r="AD774" s="109"/>
      <c r="AE774" s="109"/>
    </row>
    <row r="775" ht="12.75" customHeight="1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  <c r="AA775" s="109"/>
      <c r="AB775" s="109"/>
      <c r="AC775" s="109"/>
      <c r="AD775" s="109"/>
      <c r="AE775" s="109"/>
    </row>
    <row r="776" ht="12.75" customHeight="1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  <c r="AA776" s="109"/>
      <c r="AB776" s="109"/>
      <c r="AC776" s="109"/>
      <c r="AD776" s="109"/>
      <c r="AE776" s="109"/>
    </row>
    <row r="777" ht="12.75" customHeight="1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  <c r="AA777" s="109"/>
      <c r="AB777" s="109"/>
      <c r="AC777" s="109"/>
      <c r="AD777" s="109"/>
      <c r="AE777" s="109"/>
    </row>
    <row r="778" ht="12.75" customHeight="1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  <c r="AA778" s="109"/>
      <c r="AB778" s="109"/>
      <c r="AC778" s="109"/>
      <c r="AD778" s="109"/>
      <c r="AE778" s="109"/>
    </row>
    <row r="779" ht="12.75" customHeight="1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  <c r="AA779" s="109"/>
      <c r="AB779" s="109"/>
      <c r="AC779" s="109"/>
      <c r="AD779" s="109"/>
      <c r="AE779" s="109"/>
    </row>
    <row r="780" ht="12.75" customHeight="1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  <c r="AA780" s="109"/>
      <c r="AB780" s="109"/>
      <c r="AC780" s="109"/>
      <c r="AD780" s="109"/>
      <c r="AE780" s="109"/>
    </row>
    <row r="781" ht="12.75" customHeight="1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  <c r="AA781" s="109"/>
      <c r="AB781" s="109"/>
      <c r="AC781" s="109"/>
      <c r="AD781" s="109"/>
      <c r="AE781" s="109"/>
    </row>
    <row r="782" ht="12.75" customHeight="1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  <c r="AA782" s="109"/>
      <c r="AB782" s="109"/>
      <c r="AC782" s="109"/>
      <c r="AD782" s="109"/>
      <c r="AE782" s="109"/>
    </row>
    <row r="783" ht="12.75" customHeight="1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  <c r="AA783" s="109"/>
      <c r="AB783" s="109"/>
      <c r="AC783" s="109"/>
      <c r="AD783" s="109"/>
      <c r="AE783" s="109"/>
    </row>
    <row r="784" ht="12.75" customHeight="1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  <c r="AA784" s="109"/>
      <c r="AB784" s="109"/>
      <c r="AC784" s="109"/>
      <c r="AD784" s="109"/>
      <c r="AE784" s="109"/>
    </row>
    <row r="785" ht="12.75" customHeight="1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  <c r="AA785" s="109"/>
      <c r="AB785" s="109"/>
      <c r="AC785" s="109"/>
      <c r="AD785" s="109"/>
      <c r="AE785" s="109"/>
    </row>
    <row r="786" ht="12.75" customHeight="1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  <c r="AA786" s="109"/>
      <c r="AB786" s="109"/>
      <c r="AC786" s="109"/>
      <c r="AD786" s="109"/>
      <c r="AE786" s="109"/>
    </row>
    <row r="787" ht="12.75" customHeight="1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  <c r="AA787" s="109"/>
      <c r="AB787" s="109"/>
      <c r="AC787" s="109"/>
      <c r="AD787" s="109"/>
      <c r="AE787" s="109"/>
    </row>
    <row r="788" ht="12.75" customHeight="1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  <c r="AA788" s="109"/>
      <c r="AB788" s="109"/>
      <c r="AC788" s="109"/>
      <c r="AD788" s="109"/>
      <c r="AE788" s="109"/>
    </row>
    <row r="789" ht="12.75" customHeight="1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  <c r="AA789" s="109"/>
      <c r="AB789" s="109"/>
      <c r="AC789" s="109"/>
      <c r="AD789" s="109"/>
      <c r="AE789" s="109"/>
    </row>
    <row r="790" ht="12.75" customHeight="1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  <c r="AA790" s="109"/>
      <c r="AB790" s="109"/>
      <c r="AC790" s="109"/>
      <c r="AD790" s="109"/>
      <c r="AE790" s="109"/>
    </row>
    <row r="791" ht="12.75" customHeight="1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  <c r="AA791" s="109"/>
      <c r="AB791" s="109"/>
      <c r="AC791" s="109"/>
      <c r="AD791" s="109"/>
      <c r="AE791" s="109"/>
    </row>
    <row r="792" ht="12.75" customHeight="1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  <c r="AA792" s="109"/>
      <c r="AB792" s="109"/>
      <c r="AC792" s="109"/>
      <c r="AD792" s="109"/>
      <c r="AE792" s="109"/>
    </row>
    <row r="793" ht="12.75" customHeight="1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  <c r="AA793" s="109"/>
      <c r="AB793" s="109"/>
      <c r="AC793" s="109"/>
      <c r="AD793" s="109"/>
      <c r="AE793" s="109"/>
    </row>
    <row r="794" ht="12.75" customHeight="1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  <c r="AA794" s="109"/>
      <c r="AB794" s="109"/>
      <c r="AC794" s="109"/>
      <c r="AD794" s="109"/>
      <c r="AE794" s="109"/>
    </row>
    <row r="795" ht="12.75" customHeight="1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  <c r="AA795" s="109"/>
      <c r="AB795" s="109"/>
      <c r="AC795" s="109"/>
      <c r="AD795" s="109"/>
      <c r="AE795" s="109"/>
    </row>
    <row r="796" ht="12.75" customHeight="1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  <c r="AA796" s="109"/>
      <c r="AB796" s="109"/>
      <c r="AC796" s="109"/>
      <c r="AD796" s="109"/>
      <c r="AE796" s="109"/>
    </row>
    <row r="797" ht="12.75" customHeight="1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  <c r="AA797" s="109"/>
      <c r="AB797" s="109"/>
      <c r="AC797" s="109"/>
      <c r="AD797" s="109"/>
      <c r="AE797" s="109"/>
    </row>
    <row r="798" ht="12.75" customHeight="1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  <c r="AA798" s="109"/>
      <c r="AB798" s="109"/>
      <c r="AC798" s="109"/>
      <c r="AD798" s="109"/>
      <c r="AE798" s="109"/>
    </row>
    <row r="799" ht="12.75" customHeight="1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  <c r="AA799" s="109"/>
      <c r="AB799" s="109"/>
      <c r="AC799" s="109"/>
      <c r="AD799" s="109"/>
      <c r="AE799" s="109"/>
    </row>
    <row r="800" ht="12.75" customHeight="1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  <c r="AA800" s="109"/>
      <c r="AB800" s="109"/>
      <c r="AC800" s="109"/>
      <c r="AD800" s="109"/>
      <c r="AE800" s="109"/>
    </row>
    <row r="801" ht="12.75" customHeight="1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  <c r="AA801" s="109"/>
      <c r="AB801" s="109"/>
      <c r="AC801" s="109"/>
      <c r="AD801" s="109"/>
      <c r="AE801" s="109"/>
    </row>
    <row r="802" ht="12.75" customHeight="1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  <c r="AA802" s="109"/>
      <c r="AB802" s="109"/>
      <c r="AC802" s="109"/>
      <c r="AD802" s="109"/>
      <c r="AE802" s="109"/>
    </row>
    <row r="803" ht="12.75" customHeight="1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  <c r="AA803" s="109"/>
      <c r="AB803" s="109"/>
      <c r="AC803" s="109"/>
      <c r="AD803" s="109"/>
      <c r="AE803" s="109"/>
    </row>
    <row r="804" ht="12.75" customHeight="1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  <c r="AA804" s="109"/>
      <c r="AB804" s="109"/>
      <c r="AC804" s="109"/>
      <c r="AD804" s="109"/>
      <c r="AE804" s="109"/>
    </row>
    <row r="805" ht="12.75" customHeight="1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  <c r="AA805" s="109"/>
      <c r="AB805" s="109"/>
      <c r="AC805" s="109"/>
      <c r="AD805" s="109"/>
      <c r="AE805" s="109"/>
    </row>
    <row r="806" ht="12.75" customHeight="1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  <c r="AA806" s="109"/>
      <c r="AB806" s="109"/>
      <c r="AC806" s="109"/>
      <c r="AD806" s="109"/>
      <c r="AE806" s="109"/>
    </row>
    <row r="807" ht="12.75" customHeight="1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  <c r="AA807" s="109"/>
      <c r="AB807" s="109"/>
      <c r="AC807" s="109"/>
      <c r="AD807" s="109"/>
      <c r="AE807" s="109"/>
    </row>
    <row r="808" ht="12.75" customHeight="1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  <c r="AA808" s="109"/>
      <c r="AB808" s="109"/>
      <c r="AC808" s="109"/>
      <c r="AD808" s="109"/>
      <c r="AE808" s="109"/>
    </row>
    <row r="809" ht="12.75" customHeight="1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  <c r="AA809" s="109"/>
      <c r="AB809" s="109"/>
      <c r="AC809" s="109"/>
      <c r="AD809" s="109"/>
      <c r="AE809" s="109"/>
    </row>
    <row r="810" ht="12.75" customHeight="1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  <c r="AA810" s="109"/>
      <c r="AB810" s="109"/>
      <c r="AC810" s="109"/>
      <c r="AD810" s="109"/>
      <c r="AE810" s="109"/>
    </row>
    <row r="811" ht="12.75" customHeight="1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  <c r="AA811" s="109"/>
      <c r="AB811" s="109"/>
      <c r="AC811" s="109"/>
      <c r="AD811" s="109"/>
      <c r="AE811" s="109"/>
    </row>
    <row r="812" ht="12.75" customHeight="1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  <c r="AA812" s="109"/>
      <c r="AB812" s="109"/>
      <c r="AC812" s="109"/>
      <c r="AD812" s="109"/>
      <c r="AE812" s="109"/>
    </row>
    <row r="813" ht="12.75" customHeight="1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  <c r="AA813" s="109"/>
      <c r="AB813" s="109"/>
      <c r="AC813" s="109"/>
      <c r="AD813" s="109"/>
      <c r="AE813" s="109"/>
    </row>
    <row r="814" ht="12.75" customHeight="1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  <c r="AA814" s="109"/>
      <c r="AB814" s="109"/>
      <c r="AC814" s="109"/>
      <c r="AD814" s="109"/>
      <c r="AE814" s="109"/>
    </row>
    <row r="815" ht="12.75" customHeight="1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  <c r="AA815" s="109"/>
      <c r="AB815" s="109"/>
      <c r="AC815" s="109"/>
      <c r="AD815" s="109"/>
      <c r="AE815" s="109"/>
    </row>
    <row r="816" ht="12.75" customHeight="1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  <c r="AA816" s="109"/>
      <c r="AB816" s="109"/>
      <c r="AC816" s="109"/>
      <c r="AD816" s="109"/>
      <c r="AE816" s="109"/>
    </row>
    <row r="817" ht="12.75" customHeight="1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  <c r="AA817" s="109"/>
      <c r="AB817" s="109"/>
      <c r="AC817" s="109"/>
      <c r="AD817" s="109"/>
      <c r="AE817" s="109"/>
    </row>
    <row r="818" ht="12.75" customHeight="1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  <c r="AA818" s="109"/>
      <c r="AB818" s="109"/>
      <c r="AC818" s="109"/>
      <c r="AD818" s="109"/>
      <c r="AE818" s="109"/>
    </row>
    <row r="819" ht="12.75" customHeight="1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  <c r="AA819" s="109"/>
      <c r="AB819" s="109"/>
      <c r="AC819" s="109"/>
      <c r="AD819" s="109"/>
      <c r="AE819" s="109"/>
    </row>
    <row r="820" ht="12.75" customHeight="1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  <c r="AA820" s="109"/>
      <c r="AB820" s="109"/>
      <c r="AC820" s="109"/>
      <c r="AD820" s="109"/>
      <c r="AE820" s="109"/>
    </row>
    <row r="821" ht="12.75" customHeight="1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  <c r="AA821" s="109"/>
      <c r="AB821" s="109"/>
      <c r="AC821" s="109"/>
      <c r="AD821" s="109"/>
      <c r="AE821" s="109"/>
    </row>
    <row r="822" ht="12.75" customHeight="1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  <c r="AA822" s="109"/>
      <c r="AB822" s="109"/>
      <c r="AC822" s="109"/>
      <c r="AD822" s="109"/>
      <c r="AE822" s="109"/>
    </row>
    <row r="823" ht="12.75" customHeight="1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  <c r="AA823" s="109"/>
      <c r="AB823" s="109"/>
      <c r="AC823" s="109"/>
      <c r="AD823" s="109"/>
      <c r="AE823" s="109"/>
    </row>
    <row r="824" ht="12.75" customHeight="1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  <c r="AA824" s="109"/>
      <c r="AB824" s="109"/>
      <c r="AC824" s="109"/>
      <c r="AD824" s="109"/>
      <c r="AE824" s="109"/>
    </row>
    <row r="825" ht="12.75" customHeight="1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  <c r="AA825" s="109"/>
      <c r="AB825" s="109"/>
      <c r="AC825" s="109"/>
      <c r="AD825" s="109"/>
      <c r="AE825" s="109"/>
    </row>
    <row r="826" ht="12.75" customHeight="1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  <c r="AA826" s="109"/>
      <c r="AB826" s="109"/>
      <c r="AC826" s="109"/>
      <c r="AD826" s="109"/>
      <c r="AE826" s="109"/>
    </row>
    <row r="827" ht="12.75" customHeight="1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  <c r="AA827" s="109"/>
      <c r="AB827" s="109"/>
      <c r="AC827" s="109"/>
      <c r="AD827" s="109"/>
      <c r="AE827" s="109"/>
    </row>
    <row r="828" ht="12.75" customHeight="1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  <c r="AA828" s="109"/>
      <c r="AB828" s="109"/>
      <c r="AC828" s="109"/>
      <c r="AD828" s="109"/>
      <c r="AE828" s="109"/>
    </row>
    <row r="829" ht="12.75" customHeight="1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  <c r="AA829" s="109"/>
      <c r="AB829" s="109"/>
      <c r="AC829" s="109"/>
      <c r="AD829" s="109"/>
      <c r="AE829" s="109"/>
    </row>
    <row r="830" ht="12.75" customHeight="1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  <c r="AA830" s="109"/>
      <c r="AB830" s="109"/>
      <c r="AC830" s="109"/>
      <c r="AD830" s="109"/>
      <c r="AE830" s="109"/>
    </row>
    <row r="831" ht="12.75" customHeight="1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  <c r="AA831" s="109"/>
      <c r="AB831" s="109"/>
      <c r="AC831" s="109"/>
      <c r="AD831" s="109"/>
      <c r="AE831" s="109"/>
    </row>
    <row r="832" ht="12.75" customHeight="1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  <c r="AA832" s="109"/>
      <c r="AB832" s="109"/>
      <c r="AC832" s="109"/>
      <c r="AD832" s="109"/>
      <c r="AE832" s="109"/>
    </row>
    <row r="833" ht="12.75" customHeight="1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  <c r="AA833" s="109"/>
      <c r="AB833" s="109"/>
      <c r="AC833" s="109"/>
      <c r="AD833" s="109"/>
      <c r="AE833" s="109"/>
    </row>
    <row r="834" ht="12.75" customHeight="1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  <c r="AA834" s="109"/>
      <c r="AB834" s="109"/>
      <c r="AC834" s="109"/>
      <c r="AD834" s="109"/>
      <c r="AE834" s="109"/>
    </row>
    <row r="835" ht="12.75" customHeight="1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  <c r="AA835" s="109"/>
      <c r="AB835" s="109"/>
      <c r="AC835" s="109"/>
      <c r="AD835" s="109"/>
      <c r="AE835" s="109"/>
    </row>
    <row r="836" ht="12.75" customHeight="1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  <c r="AA836" s="109"/>
      <c r="AB836" s="109"/>
      <c r="AC836" s="109"/>
      <c r="AD836" s="109"/>
      <c r="AE836" s="109"/>
    </row>
    <row r="837" ht="12.75" customHeight="1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  <c r="AA837" s="109"/>
      <c r="AB837" s="109"/>
      <c r="AC837" s="109"/>
      <c r="AD837" s="109"/>
      <c r="AE837" s="109"/>
    </row>
    <row r="838" ht="12.75" customHeight="1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  <c r="AA838" s="109"/>
      <c r="AB838" s="109"/>
      <c r="AC838" s="109"/>
      <c r="AD838" s="109"/>
      <c r="AE838" s="109"/>
    </row>
    <row r="839" ht="12.75" customHeight="1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  <c r="AA839" s="109"/>
      <c r="AB839" s="109"/>
      <c r="AC839" s="109"/>
      <c r="AD839" s="109"/>
      <c r="AE839" s="109"/>
    </row>
    <row r="840" ht="12.75" customHeight="1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  <c r="AA840" s="109"/>
      <c r="AB840" s="109"/>
      <c r="AC840" s="109"/>
      <c r="AD840" s="109"/>
      <c r="AE840" s="109"/>
    </row>
    <row r="841" ht="12.75" customHeight="1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  <c r="AA841" s="109"/>
      <c r="AB841" s="109"/>
      <c r="AC841" s="109"/>
      <c r="AD841" s="109"/>
      <c r="AE841" s="109"/>
    </row>
    <row r="842" ht="12.75" customHeight="1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  <c r="AA842" s="109"/>
      <c r="AB842" s="109"/>
      <c r="AC842" s="109"/>
      <c r="AD842" s="109"/>
      <c r="AE842" s="109"/>
    </row>
    <row r="843" ht="12.75" customHeight="1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  <c r="AA843" s="109"/>
      <c r="AB843" s="109"/>
      <c r="AC843" s="109"/>
      <c r="AD843" s="109"/>
      <c r="AE843" s="109"/>
    </row>
    <row r="844" ht="12.75" customHeight="1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  <c r="AA844" s="109"/>
      <c r="AB844" s="109"/>
      <c r="AC844" s="109"/>
      <c r="AD844" s="109"/>
      <c r="AE844" s="109"/>
    </row>
    <row r="845" ht="12.75" customHeight="1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  <c r="AA845" s="109"/>
      <c r="AB845" s="109"/>
      <c r="AC845" s="109"/>
      <c r="AD845" s="109"/>
      <c r="AE845" s="109"/>
    </row>
    <row r="846" ht="12.75" customHeight="1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  <c r="AA846" s="109"/>
      <c r="AB846" s="109"/>
      <c r="AC846" s="109"/>
      <c r="AD846" s="109"/>
      <c r="AE846" s="109"/>
    </row>
    <row r="847" ht="12.75" customHeight="1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  <c r="AA847" s="109"/>
      <c r="AB847" s="109"/>
      <c r="AC847" s="109"/>
      <c r="AD847" s="109"/>
      <c r="AE847" s="109"/>
    </row>
    <row r="848" ht="12.75" customHeight="1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  <c r="AA848" s="109"/>
      <c r="AB848" s="109"/>
      <c r="AC848" s="109"/>
      <c r="AD848" s="109"/>
      <c r="AE848" s="109"/>
    </row>
    <row r="849" ht="12.75" customHeight="1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  <c r="AA849" s="109"/>
      <c r="AB849" s="109"/>
      <c r="AC849" s="109"/>
      <c r="AD849" s="109"/>
      <c r="AE849" s="109"/>
    </row>
    <row r="850" ht="12.75" customHeight="1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  <c r="AA850" s="109"/>
      <c r="AB850" s="109"/>
      <c r="AC850" s="109"/>
      <c r="AD850" s="109"/>
      <c r="AE850" s="109"/>
    </row>
    <row r="851" ht="12.75" customHeight="1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  <c r="AA851" s="109"/>
      <c r="AB851" s="109"/>
      <c r="AC851" s="109"/>
      <c r="AD851" s="109"/>
      <c r="AE851" s="109"/>
    </row>
    <row r="852" ht="12.75" customHeight="1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  <c r="AA852" s="109"/>
      <c r="AB852" s="109"/>
      <c r="AC852" s="109"/>
      <c r="AD852" s="109"/>
      <c r="AE852" s="109"/>
    </row>
    <row r="853" ht="12.75" customHeight="1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  <c r="AA853" s="109"/>
      <c r="AB853" s="109"/>
      <c r="AC853" s="109"/>
      <c r="AD853" s="109"/>
      <c r="AE853" s="109"/>
    </row>
    <row r="854" ht="12.75" customHeight="1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  <c r="AA854" s="109"/>
      <c r="AB854" s="109"/>
      <c r="AC854" s="109"/>
      <c r="AD854" s="109"/>
      <c r="AE854" s="109"/>
    </row>
    <row r="855" ht="12.75" customHeight="1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  <c r="AA855" s="109"/>
      <c r="AB855" s="109"/>
      <c r="AC855" s="109"/>
      <c r="AD855" s="109"/>
      <c r="AE855" s="109"/>
    </row>
    <row r="856" ht="12.75" customHeight="1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  <c r="AA856" s="109"/>
      <c r="AB856" s="109"/>
      <c r="AC856" s="109"/>
      <c r="AD856" s="109"/>
      <c r="AE856" s="109"/>
    </row>
    <row r="857" ht="12.75" customHeight="1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  <c r="AA857" s="109"/>
      <c r="AB857" s="109"/>
      <c r="AC857" s="109"/>
      <c r="AD857" s="109"/>
      <c r="AE857" s="109"/>
    </row>
    <row r="858" ht="12.75" customHeight="1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  <c r="AA858" s="109"/>
      <c r="AB858" s="109"/>
      <c r="AC858" s="109"/>
      <c r="AD858" s="109"/>
      <c r="AE858" s="109"/>
    </row>
    <row r="859" ht="12.75" customHeight="1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  <c r="AA859" s="109"/>
      <c r="AB859" s="109"/>
      <c r="AC859" s="109"/>
      <c r="AD859" s="109"/>
      <c r="AE859" s="109"/>
    </row>
    <row r="860" ht="12.75" customHeight="1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  <c r="AA860" s="109"/>
      <c r="AB860" s="109"/>
      <c r="AC860" s="109"/>
      <c r="AD860" s="109"/>
      <c r="AE860" s="109"/>
    </row>
    <row r="861" ht="12.75" customHeight="1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  <c r="AA861" s="109"/>
      <c r="AB861" s="109"/>
      <c r="AC861" s="109"/>
      <c r="AD861" s="109"/>
      <c r="AE861" s="109"/>
    </row>
    <row r="862" ht="12.75" customHeight="1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  <c r="AA862" s="109"/>
      <c r="AB862" s="109"/>
      <c r="AC862" s="109"/>
      <c r="AD862" s="109"/>
      <c r="AE862" s="109"/>
    </row>
    <row r="863" ht="12.75" customHeight="1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  <c r="AA863" s="109"/>
      <c r="AB863" s="109"/>
      <c r="AC863" s="109"/>
      <c r="AD863" s="109"/>
      <c r="AE863" s="109"/>
    </row>
    <row r="864" ht="12.75" customHeight="1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  <c r="AA864" s="109"/>
      <c r="AB864" s="109"/>
      <c r="AC864" s="109"/>
      <c r="AD864" s="109"/>
      <c r="AE864" s="109"/>
    </row>
    <row r="865" ht="12.75" customHeight="1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  <c r="AA865" s="109"/>
      <c r="AB865" s="109"/>
      <c r="AC865" s="109"/>
      <c r="AD865" s="109"/>
      <c r="AE865" s="109"/>
    </row>
    <row r="866" ht="12.75" customHeight="1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  <c r="AA866" s="109"/>
      <c r="AB866" s="109"/>
      <c r="AC866" s="109"/>
      <c r="AD866" s="109"/>
      <c r="AE866" s="109"/>
    </row>
    <row r="867" ht="12.75" customHeight="1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  <c r="AA867" s="109"/>
      <c r="AB867" s="109"/>
      <c r="AC867" s="109"/>
      <c r="AD867" s="109"/>
      <c r="AE867" s="109"/>
    </row>
    <row r="868" ht="12.75" customHeight="1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  <c r="AA868" s="109"/>
      <c r="AB868" s="109"/>
      <c r="AC868" s="109"/>
      <c r="AD868" s="109"/>
      <c r="AE868" s="109"/>
    </row>
    <row r="869" ht="12.75" customHeight="1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  <c r="AA869" s="109"/>
      <c r="AB869" s="109"/>
      <c r="AC869" s="109"/>
      <c r="AD869" s="109"/>
      <c r="AE869" s="109"/>
    </row>
    <row r="870" ht="12.75" customHeight="1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  <c r="AA870" s="109"/>
      <c r="AB870" s="109"/>
      <c r="AC870" s="109"/>
      <c r="AD870" s="109"/>
      <c r="AE870" s="109"/>
    </row>
    <row r="871" ht="12.75" customHeight="1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  <c r="AA871" s="109"/>
      <c r="AB871" s="109"/>
      <c r="AC871" s="109"/>
      <c r="AD871" s="109"/>
      <c r="AE871" s="109"/>
    </row>
    <row r="872" ht="12.75" customHeight="1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  <c r="AA872" s="109"/>
      <c r="AB872" s="109"/>
      <c r="AC872" s="109"/>
      <c r="AD872" s="109"/>
      <c r="AE872" s="109"/>
    </row>
    <row r="873" ht="12.75" customHeight="1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  <c r="AA873" s="109"/>
      <c r="AB873" s="109"/>
      <c r="AC873" s="109"/>
      <c r="AD873" s="109"/>
      <c r="AE873" s="109"/>
    </row>
    <row r="874" ht="12.75" customHeight="1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  <c r="AA874" s="109"/>
      <c r="AB874" s="109"/>
      <c r="AC874" s="109"/>
      <c r="AD874" s="109"/>
      <c r="AE874" s="109"/>
    </row>
    <row r="875" ht="12.75" customHeight="1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  <c r="AA875" s="109"/>
      <c r="AB875" s="109"/>
      <c r="AC875" s="109"/>
      <c r="AD875" s="109"/>
      <c r="AE875" s="109"/>
    </row>
    <row r="876" ht="12.75" customHeight="1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  <c r="AA876" s="109"/>
      <c r="AB876" s="109"/>
      <c r="AC876" s="109"/>
      <c r="AD876" s="109"/>
      <c r="AE876" s="109"/>
    </row>
    <row r="877" ht="12.75" customHeight="1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  <c r="AA877" s="109"/>
      <c r="AB877" s="109"/>
      <c r="AC877" s="109"/>
      <c r="AD877" s="109"/>
      <c r="AE877" s="109"/>
    </row>
    <row r="878" ht="12.75" customHeight="1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  <c r="AA878" s="109"/>
      <c r="AB878" s="109"/>
      <c r="AC878" s="109"/>
      <c r="AD878" s="109"/>
      <c r="AE878" s="109"/>
    </row>
    <row r="879" ht="12.75" customHeight="1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  <c r="AA879" s="109"/>
      <c r="AB879" s="109"/>
      <c r="AC879" s="109"/>
      <c r="AD879" s="109"/>
      <c r="AE879" s="109"/>
    </row>
    <row r="880" ht="12.75" customHeight="1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  <c r="AA880" s="109"/>
      <c r="AB880" s="109"/>
      <c r="AC880" s="109"/>
      <c r="AD880" s="109"/>
      <c r="AE880" s="109"/>
    </row>
    <row r="881" ht="12.75" customHeight="1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  <c r="AA881" s="109"/>
      <c r="AB881" s="109"/>
      <c r="AC881" s="109"/>
      <c r="AD881" s="109"/>
      <c r="AE881" s="109"/>
    </row>
    <row r="882" ht="12.75" customHeight="1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/>
      <c r="AC882" s="109"/>
      <c r="AD882" s="109"/>
      <c r="AE882" s="109"/>
    </row>
    <row r="883" ht="12.75" customHeight="1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  <c r="AA883" s="109"/>
      <c r="AB883" s="109"/>
      <c r="AC883" s="109"/>
      <c r="AD883" s="109"/>
      <c r="AE883" s="109"/>
    </row>
    <row r="884" ht="12.75" customHeight="1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  <c r="AA884" s="109"/>
      <c r="AB884" s="109"/>
      <c r="AC884" s="109"/>
      <c r="AD884" s="109"/>
      <c r="AE884" s="109"/>
    </row>
    <row r="885" ht="12.75" customHeight="1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  <c r="AA885" s="109"/>
      <c r="AB885" s="109"/>
      <c r="AC885" s="109"/>
      <c r="AD885" s="109"/>
      <c r="AE885" s="109"/>
    </row>
    <row r="886" ht="12.75" customHeight="1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  <c r="AA886" s="109"/>
      <c r="AB886" s="109"/>
      <c r="AC886" s="109"/>
      <c r="AD886" s="109"/>
      <c r="AE886" s="109"/>
    </row>
    <row r="887" ht="12.75" customHeight="1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  <c r="AA887" s="109"/>
      <c r="AB887" s="109"/>
      <c r="AC887" s="109"/>
      <c r="AD887" s="109"/>
      <c r="AE887" s="109"/>
    </row>
    <row r="888" ht="12.75" customHeight="1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  <c r="AA888" s="109"/>
      <c r="AB888" s="109"/>
      <c r="AC888" s="109"/>
      <c r="AD888" s="109"/>
      <c r="AE888" s="109"/>
    </row>
    <row r="889" ht="12.75" customHeight="1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  <c r="AA889" s="109"/>
      <c r="AB889" s="109"/>
      <c r="AC889" s="109"/>
      <c r="AD889" s="109"/>
      <c r="AE889" s="109"/>
    </row>
    <row r="890" ht="12.75" customHeight="1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  <c r="AA890" s="109"/>
      <c r="AB890" s="109"/>
      <c r="AC890" s="109"/>
      <c r="AD890" s="109"/>
      <c r="AE890" s="109"/>
    </row>
    <row r="891" ht="12.75" customHeight="1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  <c r="AA891" s="109"/>
      <c r="AB891" s="109"/>
      <c r="AC891" s="109"/>
      <c r="AD891" s="109"/>
      <c r="AE891" s="109"/>
    </row>
    <row r="892" ht="12.75" customHeight="1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  <c r="AA892" s="109"/>
      <c r="AB892" s="109"/>
      <c r="AC892" s="109"/>
      <c r="AD892" s="109"/>
      <c r="AE892" s="109"/>
    </row>
    <row r="893" ht="12.75" customHeight="1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  <c r="AA893" s="109"/>
      <c r="AB893" s="109"/>
      <c r="AC893" s="109"/>
      <c r="AD893" s="109"/>
      <c r="AE893" s="109"/>
    </row>
    <row r="894" ht="12.75" customHeight="1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  <c r="AA894" s="109"/>
      <c r="AB894" s="109"/>
      <c r="AC894" s="109"/>
      <c r="AD894" s="109"/>
      <c r="AE894" s="109"/>
    </row>
    <row r="895" ht="12.75" customHeight="1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  <c r="AA895" s="109"/>
      <c r="AB895" s="109"/>
      <c r="AC895" s="109"/>
      <c r="AD895" s="109"/>
      <c r="AE895" s="109"/>
    </row>
    <row r="896" ht="12.75" customHeight="1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  <c r="AA896" s="109"/>
      <c r="AB896" s="109"/>
      <c r="AC896" s="109"/>
      <c r="AD896" s="109"/>
      <c r="AE896" s="109"/>
    </row>
    <row r="897" ht="12.75" customHeight="1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  <c r="AA897" s="109"/>
      <c r="AB897" s="109"/>
      <c r="AC897" s="109"/>
      <c r="AD897" s="109"/>
      <c r="AE897" s="109"/>
    </row>
    <row r="898" ht="12.75" customHeight="1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  <c r="AA898" s="109"/>
      <c r="AB898" s="109"/>
      <c r="AC898" s="109"/>
      <c r="AD898" s="109"/>
      <c r="AE898" s="109"/>
    </row>
    <row r="899" ht="12.75" customHeight="1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  <c r="AA899" s="109"/>
      <c r="AB899" s="109"/>
      <c r="AC899" s="109"/>
      <c r="AD899" s="109"/>
      <c r="AE899" s="109"/>
    </row>
    <row r="900" ht="12.75" customHeight="1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  <c r="AA900" s="109"/>
      <c r="AB900" s="109"/>
      <c r="AC900" s="109"/>
      <c r="AD900" s="109"/>
      <c r="AE900" s="109"/>
    </row>
    <row r="901" ht="12.75" customHeight="1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  <c r="AA901" s="109"/>
      <c r="AB901" s="109"/>
      <c r="AC901" s="109"/>
      <c r="AD901" s="109"/>
      <c r="AE901" s="109"/>
    </row>
    <row r="902" ht="12.75" customHeight="1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  <c r="AA902" s="109"/>
      <c r="AB902" s="109"/>
      <c r="AC902" s="109"/>
      <c r="AD902" s="109"/>
      <c r="AE902" s="109"/>
    </row>
    <row r="903" ht="12.75" customHeight="1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  <c r="AA903" s="109"/>
      <c r="AB903" s="109"/>
      <c r="AC903" s="109"/>
      <c r="AD903" s="109"/>
      <c r="AE903" s="109"/>
    </row>
    <row r="904" ht="12.75" customHeight="1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  <c r="AA904" s="109"/>
      <c r="AB904" s="109"/>
      <c r="AC904" s="109"/>
      <c r="AD904" s="109"/>
      <c r="AE904" s="109"/>
    </row>
    <row r="905" ht="12.75" customHeight="1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  <c r="AA905" s="109"/>
      <c r="AB905" s="109"/>
      <c r="AC905" s="109"/>
      <c r="AD905" s="109"/>
      <c r="AE905" s="109"/>
    </row>
    <row r="906" ht="12.75" customHeight="1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  <c r="AA906" s="109"/>
      <c r="AB906" s="109"/>
      <c r="AC906" s="109"/>
      <c r="AD906" s="109"/>
      <c r="AE906" s="109"/>
    </row>
    <row r="907" ht="12.75" customHeight="1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  <c r="AA907" s="109"/>
      <c r="AB907" s="109"/>
      <c r="AC907" s="109"/>
      <c r="AD907" s="109"/>
      <c r="AE907" s="109"/>
    </row>
    <row r="908" ht="12.75" customHeight="1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  <c r="AA908" s="109"/>
      <c r="AB908" s="109"/>
      <c r="AC908" s="109"/>
      <c r="AD908" s="109"/>
      <c r="AE908" s="109"/>
    </row>
    <row r="909" ht="12.75" customHeight="1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  <c r="AA909" s="109"/>
      <c r="AB909" s="109"/>
      <c r="AC909" s="109"/>
      <c r="AD909" s="109"/>
      <c r="AE909" s="109"/>
    </row>
    <row r="910" ht="12.75" customHeight="1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  <c r="AA910" s="109"/>
      <c r="AB910" s="109"/>
      <c r="AC910" s="109"/>
      <c r="AD910" s="109"/>
      <c r="AE910" s="109"/>
    </row>
    <row r="911" ht="12.75" customHeight="1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  <c r="AA911" s="109"/>
      <c r="AB911" s="109"/>
      <c r="AC911" s="109"/>
      <c r="AD911" s="109"/>
      <c r="AE911" s="109"/>
    </row>
    <row r="912" ht="12.75" customHeight="1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  <c r="AA912" s="109"/>
      <c r="AB912" s="109"/>
      <c r="AC912" s="109"/>
      <c r="AD912" s="109"/>
      <c r="AE912" s="109"/>
    </row>
    <row r="913" ht="12.75" customHeight="1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  <c r="AA913" s="109"/>
      <c r="AB913" s="109"/>
      <c r="AC913" s="109"/>
      <c r="AD913" s="109"/>
      <c r="AE913" s="109"/>
    </row>
    <row r="914" ht="12.75" customHeight="1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  <c r="AA914" s="109"/>
      <c r="AB914" s="109"/>
      <c r="AC914" s="109"/>
      <c r="AD914" s="109"/>
      <c r="AE914" s="109"/>
    </row>
    <row r="915" ht="12.75" customHeight="1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  <c r="AA915" s="109"/>
      <c r="AB915" s="109"/>
      <c r="AC915" s="109"/>
      <c r="AD915" s="109"/>
      <c r="AE915" s="109"/>
    </row>
    <row r="916" ht="12.75" customHeight="1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  <c r="AA916" s="109"/>
      <c r="AB916" s="109"/>
      <c r="AC916" s="109"/>
      <c r="AD916" s="109"/>
      <c r="AE916" s="109"/>
    </row>
    <row r="917" ht="12.75" customHeight="1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  <c r="AA917" s="109"/>
      <c r="AB917" s="109"/>
      <c r="AC917" s="109"/>
      <c r="AD917" s="109"/>
      <c r="AE917" s="109"/>
    </row>
    <row r="918" ht="12.75" customHeight="1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  <c r="AA918" s="109"/>
      <c r="AB918" s="109"/>
      <c r="AC918" s="109"/>
      <c r="AD918" s="109"/>
      <c r="AE918" s="109"/>
    </row>
    <row r="919" ht="12.75" customHeight="1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  <c r="AA919" s="109"/>
      <c r="AB919" s="109"/>
      <c r="AC919" s="109"/>
      <c r="AD919" s="109"/>
      <c r="AE919" s="109"/>
    </row>
    <row r="920" ht="12.75" customHeight="1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  <c r="AA920" s="109"/>
      <c r="AB920" s="109"/>
      <c r="AC920" s="109"/>
      <c r="AD920" s="109"/>
      <c r="AE920" s="109"/>
    </row>
    <row r="921" ht="12.75" customHeight="1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  <c r="AA921" s="109"/>
      <c r="AB921" s="109"/>
      <c r="AC921" s="109"/>
      <c r="AD921" s="109"/>
      <c r="AE921" s="109"/>
    </row>
    <row r="922" ht="12.75" customHeight="1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  <c r="AA922" s="109"/>
      <c r="AB922" s="109"/>
      <c r="AC922" s="109"/>
      <c r="AD922" s="109"/>
      <c r="AE922" s="109"/>
    </row>
    <row r="923" ht="12.75" customHeight="1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  <c r="AA923" s="109"/>
      <c r="AB923" s="109"/>
      <c r="AC923" s="109"/>
      <c r="AD923" s="109"/>
      <c r="AE923" s="109"/>
    </row>
    <row r="924" ht="12.75" customHeight="1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  <c r="AA924" s="109"/>
      <c r="AB924" s="109"/>
      <c r="AC924" s="109"/>
      <c r="AD924" s="109"/>
      <c r="AE924" s="109"/>
    </row>
    <row r="925" ht="12.75" customHeight="1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  <c r="AA925" s="109"/>
      <c r="AB925" s="109"/>
      <c r="AC925" s="109"/>
      <c r="AD925" s="109"/>
      <c r="AE925" s="109"/>
    </row>
    <row r="926" ht="12.75" customHeight="1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  <c r="AA926" s="109"/>
      <c r="AB926" s="109"/>
      <c r="AC926" s="109"/>
      <c r="AD926" s="109"/>
      <c r="AE926" s="109"/>
    </row>
    <row r="927" ht="12.75" customHeight="1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  <c r="AA927" s="109"/>
      <c r="AB927" s="109"/>
      <c r="AC927" s="109"/>
      <c r="AD927" s="109"/>
      <c r="AE927" s="109"/>
    </row>
    <row r="928" ht="12.75" customHeight="1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  <c r="AA928" s="109"/>
      <c r="AB928" s="109"/>
      <c r="AC928" s="109"/>
      <c r="AD928" s="109"/>
      <c r="AE928" s="109"/>
    </row>
    <row r="929" ht="12.75" customHeight="1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  <c r="AA929" s="109"/>
      <c r="AB929" s="109"/>
      <c r="AC929" s="109"/>
      <c r="AD929" s="109"/>
      <c r="AE929" s="109"/>
    </row>
    <row r="930" ht="12.75" customHeight="1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  <c r="AA930" s="109"/>
      <c r="AB930" s="109"/>
      <c r="AC930" s="109"/>
      <c r="AD930" s="109"/>
      <c r="AE930" s="109"/>
    </row>
    <row r="931" ht="12.75" customHeight="1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  <c r="AA931" s="109"/>
      <c r="AB931" s="109"/>
      <c r="AC931" s="109"/>
      <c r="AD931" s="109"/>
      <c r="AE931" s="109"/>
    </row>
    <row r="932" ht="12.75" customHeight="1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  <c r="AA932" s="109"/>
      <c r="AB932" s="109"/>
      <c r="AC932" s="109"/>
      <c r="AD932" s="109"/>
      <c r="AE932" s="109"/>
    </row>
    <row r="933" ht="12.75" customHeight="1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  <c r="AA933" s="109"/>
      <c r="AB933" s="109"/>
      <c r="AC933" s="109"/>
      <c r="AD933" s="109"/>
      <c r="AE933" s="109"/>
    </row>
    <row r="934" ht="12.75" customHeight="1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  <c r="AA934" s="109"/>
      <c r="AB934" s="109"/>
      <c r="AC934" s="109"/>
      <c r="AD934" s="109"/>
      <c r="AE934" s="109"/>
    </row>
    <row r="935" ht="12.75" customHeight="1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  <c r="AA935" s="109"/>
      <c r="AB935" s="109"/>
      <c r="AC935" s="109"/>
      <c r="AD935" s="109"/>
      <c r="AE935" s="109"/>
    </row>
    <row r="936" ht="12.75" customHeight="1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  <c r="AA936" s="109"/>
      <c r="AB936" s="109"/>
      <c r="AC936" s="109"/>
      <c r="AD936" s="109"/>
      <c r="AE936" s="109"/>
    </row>
    <row r="937" ht="12.75" customHeight="1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  <c r="AA937" s="109"/>
      <c r="AB937" s="109"/>
      <c r="AC937" s="109"/>
      <c r="AD937" s="109"/>
      <c r="AE937" s="109"/>
    </row>
    <row r="938" ht="12.75" customHeight="1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  <c r="AA938" s="109"/>
      <c r="AB938" s="109"/>
      <c r="AC938" s="109"/>
      <c r="AD938" s="109"/>
      <c r="AE938" s="109"/>
    </row>
    <row r="939" ht="12.75" customHeight="1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  <c r="AA939" s="109"/>
      <c r="AB939" s="109"/>
      <c r="AC939" s="109"/>
      <c r="AD939" s="109"/>
      <c r="AE939" s="109"/>
    </row>
    <row r="940" ht="12.75" customHeight="1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  <c r="AA940" s="109"/>
      <c r="AB940" s="109"/>
      <c r="AC940" s="109"/>
      <c r="AD940" s="109"/>
      <c r="AE940" s="109"/>
    </row>
    <row r="941" ht="12.75" customHeight="1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  <c r="AA941" s="109"/>
      <c r="AB941" s="109"/>
      <c r="AC941" s="109"/>
      <c r="AD941" s="109"/>
      <c r="AE941" s="109"/>
    </row>
    <row r="942" ht="12.75" customHeight="1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  <c r="AA942" s="109"/>
      <c r="AB942" s="109"/>
      <c r="AC942" s="109"/>
      <c r="AD942" s="109"/>
      <c r="AE942" s="109"/>
    </row>
    <row r="943" ht="12.75" customHeight="1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  <c r="AA943" s="109"/>
      <c r="AB943" s="109"/>
      <c r="AC943" s="109"/>
      <c r="AD943" s="109"/>
      <c r="AE943" s="109"/>
    </row>
    <row r="944" ht="12.75" customHeight="1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  <c r="AA944" s="109"/>
      <c r="AB944" s="109"/>
      <c r="AC944" s="109"/>
      <c r="AD944" s="109"/>
      <c r="AE944" s="109"/>
    </row>
    <row r="945" ht="12.75" customHeight="1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  <c r="AA945" s="109"/>
      <c r="AB945" s="109"/>
      <c r="AC945" s="109"/>
      <c r="AD945" s="109"/>
      <c r="AE945" s="109"/>
    </row>
    <row r="946" ht="12.75" customHeight="1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  <c r="AA946" s="109"/>
      <c r="AB946" s="109"/>
      <c r="AC946" s="109"/>
      <c r="AD946" s="109"/>
      <c r="AE946" s="109"/>
    </row>
    <row r="947" ht="12.75" customHeight="1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  <c r="AA947" s="109"/>
      <c r="AB947" s="109"/>
      <c r="AC947" s="109"/>
      <c r="AD947" s="109"/>
      <c r="AE947" s="109"/>
    </row>
    <row r="948" ht="12.75" customHeight="1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  <c r="AA948" s="109"/>
      <c r="AB948" s="109"/>
      <c r="AC948" s="109"/>
      <c r="AD948" s="109"/>
      <c r="AE948" s="109"/>
    </row>
    <row r="949" ht="12.75" customHeight="1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  <c r="AA949" s="109"/>
      <c r="AB949" s="109"/>
      <c r="AC949" s="109"/>
      <c r="AD949" s="109"/>
      <c r="AE949" s="109"/>
    </row>
    <row r="950" ht="12.75" customHeight="1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  <c r="AA950" s="109"/>
      <c r="AB950" s="109"/>
      <c r="AC950" s="109"/>
      <c r="AD950" s="109"/>
      <c r="AE950" s="109"/>
    </row>
    <row r="951" ht="12.75" customHeight="1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  <c r="AA951" s="109"/>
      <c r="AB951" s="109"/>
      <c r="AC951" s="109"/>
      <c r="AD951" s="109"/>
      <c r="AE951" s="109"/>
    </row>
    <row r="952" ht="12.75" customHeight="1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  <c r="AA952" s="109"/>
      <c r="AB952" s="109"/>
      <c r="AC952" s="109"/>
      <c r="AD952" s="109"/>
      <c r="AE952" s="109"/>
    </row>
    <row r="953" ht="12.75" customHeight="1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  <c r="AA953" s="109"/>
      <c r="AB953" s="109"/>
      <c r="AC953" s="109"/>
      <c r="AD953" s="109"/>
      <c r="AE953" s="109"/>
    </row>
    <row r="954" ht="12.75" customHeight="1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  <c r="AA954" s="109"/>
      <c r="AB954" s="109"/>
      <c r="AC954" s="109"/>
      <c r="AD954" s="109"/>
      <c r="AE954" s="109"/>
    </row>
    <row r="955" ht="12.75" customHeight="1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  <c r="AA955" s="109"/>
      <c r="AB955" s="109"/>
      <c r="AC955" s="109"/>
      <c r="AD955" s="109"/>
      <c r="AE955" s="109"/>
    </row>
    <row r="956" ht="12.75" customHeight="1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  <c r="AA956" s="109"/>
      <c r="AB956" s="109"/>
      <c r="AC956" s="109"/>
      <c r="AD956" s="109"/>
      <c r="AE956" s="109"/>
    </row>
    <row r="957" ht="12.75" customHeight="1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  <c r="AA957" s="109"/>
      <c r="AB957" s="109"/>
      <c r="AC957" s="109"/>
      <c r="AD957" s="109"/>
      <c r="AE957" s="109"/>
    </row>
    <row r="958" ht="12.75" customHeight="1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  <c r="AA958" s="109"/>
      <c r="AB958" s="109"/>
      <c r="AC958" s="109"/>
      <c r="AD958" s="109"/>
      <c r="AE958" s="109"/>
    </row>
    <row r="959" ht="12.75" customHeight="1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  <c r="AA959" s="109"/>
      <c r="AB959" s="109"/>
      <c r="AC959" s="109"/>
      <c r="AD959" s="109"/>
      <c r="AE959" s="109"/>
    </row>
    <row r="960" ht="12.75" customHeight="1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  <c r="AA960" s="109"/>
      <c r="AB960" s="109"/>
      <c r="AC960" s="109"/>
      <c r="AD960" s="109"/>
      <c r="AE960" s="109"/>
    </row>
    <row r="961" ht="12.75" customHeight="1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  <c r="AA961" s="109"/>
      <c r="AB961" s="109"/>
      <c r="AC961" s="109"/>
      <c r="AD961" s="109"/>
      <c r="AE961" s="109"/>
    </row>
    <row r="962" ht="12.75" customHeight="1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  <c r="AA962" s="109"/>
      <c r="AB962" s="109"/>
      <c r="AC962" s="109"/>
      <c r="AD962" s="109"/>
      <c r="AE962" s="109"/>
    </row>
    <row r="963" ht="12.75" customHeight="1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  <c r="AA963" s="109"/>
      <c r="AB963" s="109"/>
      <c r="AC963" s="109"/>
      <c r="AD963" s="109"/>
      <c r="AE963" s="109"/>
    </row>
    <row r="964" ht="12.75" customHeight="1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  <c r="AA964" s="109"/>
      <c r="AB964" s="109"/>
      <c r="AC964" s="109"/>
      <c r="AD964" s="109"/>
      <c r="AE964" s="109"/>
    </row>
    <row r="965" ht="12.75" customHeight="1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  <c r="AA965" s="109"/>
      <c r="AB965" s="109"/>
      <c r="AC965" s="109"/>
      <c r="AD965" s="109"/>
      <c r="AE965" s="109"/>
    </row>
    <row r="966" ht="12.75" customHeight="1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  <c r="AA966" s="109"/>
      <c r="AB966" s="109"/>
      <c r="AC966" s="109"/>
      <c r="AD966" s="109"/>
      <c r="AE966" s="109"/>
    </row>
    <row r="967" ht="12.75" customHeight="1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  <c r="AA967" s="109"/>
      <c r="AB967" s="109"/>
      <c r="AC967" s="109"/>
      <c r="AD967" s="109"/>
      <c r="AE967" s="109"/>
    </row>
    <row r="968" ht="12.75" customHeight="1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  <c r="AA968" s="109"/>
      <c r="AB968" s="109"/>
      <c r="AC968" s="109"/>
      <c r="AD968" s="109"/>
      <c r="AE968" s="109"/>
    </row>
    <row r="969" ht="12.75" customHeight="1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  <c r="AA969" s="109"/>
      <c r="AB969" s="109"/>
      <c r="AC969" s="109"/>
      <c r="AD969" s="109"/>
      <c r="AE969" s="109"/>
    </row>
    <row r="970" ht="12.75" customHeight="1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  <c r="AA970" s="109"/>
      <c r="AB970" s="109"/>
      <c r="AC970" s="109"/>
      <c r="AD970" s="109"/>
      <c r="AE970" s="109"/>
    </row>
    <row r="971" ht="12.75" customHeight="1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  <c r="AA971" s="109"/>
      <c r="AB971" s="109"/>
      <c r="AC971" s="109"/>
      <c r="AD971" s="109"/>
      <c r="AE971" s="109"/>
    </row>
    <row r="972" ht="12.75" customHeight="1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  <c r="AA972" s="109"/>
      <c r="AB972" s="109"/>
      <c r="AC972" s="109"/>
      <c r="AD972" s="109"/>
      <c r="AE972" s="109"/>
    </row>
    <row r="973" ht="12.75" customHeight="1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  <c r="AA973" s="109"/>
      <c r="AB973" s="109"/>
      <c r="AC973" s="109"/>
      <c r="AD973" s="109"/>
      <c r="AE973" s="109"/>
    </row>
    <row r="974" ht="12.75" customHeight="1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  <c r="AA974" s="109"/>
      <c r="AB974" s="109"/>
      <c r="AC974" s="109"/>
      <c r="AD974" s="109"/>
      <c r="AE974" s="109"/>
    </row>
    <row r="975" ht="12.75" customHeight="1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  <c r="AA975" s="109"/>
      <c r="AB975" s="109"/>
      <c r="AC975" s="109"/>
      <c r="AD975" s="109"/>
      <c r="AE975" s="109"/>
    </row>
    <row r="976" ht="12.75" customHeight="1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  <c r="AA976" s="109"/>
      <c r="AB976" s="109"/>
      <c r="AC976" s="109"/>
      <c r="AD976" s="109"/>
      <c r="AE976" s="109"/>
    </row>
    <row r="977" ht="12.75" customHeight="1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  <c r="AA977" s="109"/>
      <c r="AB977" s="109"/>
      <c r="AC977" s="109"/>
      <c r="AD977" s="109"/>
      <c r="AE977" s="109"/>
    </row>
    <row r="978" ht="12.75" customHeight="1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  <c r="AA978" s="109"/>
      <c r="AB978" s="109"/>
      <c r="AC978" s="109"/>
      <c r="AD978" s="109"/>
      <c r="AE978" s="109"/>
    </row>
    <row r="979" ht="12.75" customHeight="1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  <c r="AA979" s="109"/>
      <c r="AB979" s="109"/>
      <c r="AC979" s="109"/>
      <c r="AD979" s="109"/>
      <c r="AE979" s="109"/>
    </row>
    <row r="980" ht="12.75" customHeight="1">
      <c r="A980" s="109"/>
      <c r="B980" s="109"/>
      <c r="C980" s="109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  <c r="AA980" s="109"/>
      <c r="AB980" s="109"/>
      <c r="AC980" s="109"/>
      <c r="AD980" s="109"/>
      <c r="AE980" s="109"/>
    </row>
    <row r="981" ht="12.75" customHeight="1">
      <c r="A981" s="109"/>
      <c r="B981" s="109"/>
      <c r="C981" s="109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  <c r="AA981" s="109"/>
      <c r="AB981" s="109"/>
      <c r="AC981" s="109"/>
      <c r="AD981" s="109"/>
      <c r="AE981" s="109"/>
    </row>
    <row r="982" ht="12.75" customHeight="1">
      <c r="A982" s="109"/>
      <c r="B982" s="109"/>
      <c r="C982" s="109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  <c r="AA982" s="109"/>
      <c r="AB982" s="109"/>
      <c r="AC982" s="109"/>
      <c r="AD982" s="109"/>
      <c r="AE982" s="109"/>
    </row>
    <row r="983" ht="12.75" customHeight="1">
      <c r="A983" s="109"/>
      <c r="B983" s="109"/>
      <c r="C983" s="109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  <c r="AA983" s="109"/>
      <c r="AB983" s="109"/>
      <c r="AC983" s="109"/>
      <c r="AD983" s="109"/>
      <c r="AE983" s="109"/>
    </row>
    <row r="984" ht="12.75" customHeight="1">
      <c r="A984" s="109"/>
      <c r="B984" s="109"/>
      <c r="C984" s="109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  <c r="AA984" s="109"/>
      <c r="AB984" s="109"/>
      <c r="AC984" s="109"/>
      <c r="AD984" s="109"/>
      <c r="AE984" s="109"/>
    </row>
    <row r="985" ht="12.75" customHeight="1">
      <c r="A985" s="109"/>
      <c r="B985" s="109"/>
      <c r="C985" s="109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  <c r="AA985" s="109"/>
      <c r="AB985" s="109"/>
      <c r="AC985" s="109"/>
      <c r="AD985" s="109"/>
      <c r="AE985" s="109"/>
    </row>
    <row r="986" ht="12.75" customHeight="1">
      <c r="A986" s="109"/>
      <c r="B986" s="109"/>
      <c r="C986" s="109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  <c r="AA986" s="109"/>
      <c r="AB986" s="109"/>
      <c r="AC986" s="109"/>
      <c r="AD986" s="109"/>
      <c r="AE986" s="109"/>
    </row>
    <row r="987" ht="12.75" customHeight="1">
      <c r="A987" s="109"/>
      <c r="B987" s="109"/>
      <c r="C987" s="109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  <c r="AA987" s="109"/>
      <c r="AB987" s="109"/>
      <c r="AC987" s="109"/>
      <c r="AD987" s="109"/>
      <c r="AE987" s="109"/>
    </row>
    <row r="988" ht="12.75" customHeight="1">
      <c r="A988" s="109"/>
      <c r="B988" s="109"/>
      <c r="C988" s="109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  <c r="AA988" s="109"/>
      <c r="AB988" s="109"/>
      <c r="AC988" s="109"/>
      <c r="AD988" s="109"/>
      <c r="AE988" s="109"/>
    </row>
    <row r="989" ht="12.75" customHeight="1">
      <c r="A989" s="109"/>
      <c r="B989" s="109"/>
      <c r="C989" s="109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  <c r="AA989" s="109"/>
      <c r="AB989" s="109"/>
      <c r="AC989" s="109"/>
      <c r="AD989" s="109"/>
      <c r="AE989" s="109"/>
    </row>
    <row r="990" ht="12.75" customHeight="1">
      <c r="A990" s="109"/>
      <c r="B990" s="109"/>
      <c r="C990" s="109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  <c r="AA990" s="109"/>
      <c r="AB990" s="109"/>
      <c r="AC990" s="109"/>
      <c r="AD990" s="109"/>
      <c r="AE990" s="109"/>
    </row>
    <row r="991" ht="12.75" customHeight="1">
      <c r="A991" s="109"/>
      <c r="B991" s="109"/>
      <c r="C991" s="109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  <c r="AA991" s="109"/>
      <c r="AB991" s="109"/>
      <c r="AC991" s="109"/>
      <c r="AD991" s="109"/>
      <c r="AE991" s="109"/>
    </row>
    <row r="992" ht="12.75" customHeight="1">
      <c r="A992" s="109"/>
      <c r="B992" s="109"/>
      <c r="C992" s="109"/>
      <c r="D992" s="10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  <c r="AA992" s="109"/>
      <c r="AB992" s="109"/>
      <c r="AC992" s="109"/>
      <c r="AD992" s="109"/>
      <c r="AE992" s="109"/>
    </row>
    <row r="993" ht="12.75" customHeight="1">
      <c r="A993" s="109"/>
      <c r="B993" s="109"/>
      <c r="C993" s="109"/>
      <c r="D993" s="10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  <c r="AA993" s="109"/>
      <c r="AB993" s="109"/>
      <c r="AC993" s="109"/>
      <c r="AD993" s="109"/>
      <c r="AE993" s="109"/>
    </row>
    <row r="994" ht="12.75" customHeight="1">
      <c r="A994" s="109"/>
      <c r="B994" s="109"/>
      <c r="C994" s="109"/>
      <c r="D994" s="10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  <c r="AA994" s="109"/>
      <c r="AB994" s="109"/>
      <c r="AC994" s="109"/>
      <c r="AD994" s="109"/>
      <c r="AE994" s="109"/>
    </row>
    <row r="995" ht="12.75" customHeight="1">
      <c r="A995" s="109"/>
      <c r="B995" s="109"/>
      <c r="C995" s="109"/>
      <c r="D995" s="109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  <c r="AA995" s="109"/>
      <c r="AB995" s="109"/>
      <c r="AC995" s="109"/>
      <c r="AD995" s="109"/>
      <c r="AE995" s="109"/>
    </row>
    <row r="996" ht="12.75" customHeight="1">
      <c r="A996" s="109"/>
      <c r="B996" s="109"/>
      <c r="C996" s="109"/>
      <c r="D996" s="109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  <c r="AA996" s="109"/>
      <c r="AB996" s="109"/>
      <c r="AC996" s="109"/>
      <c r="AD996" s="109"/>
      <c r="AE996" s="109"/>
    </row>
    <row r="997" ht="12.75" customHeight="1">
      <c r="A997" s="109"/>
      <c r="B997" s="109"/>
      <c r="C997" s="109"/>
      <c r="D997" s="109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  <c r="AA997" s="109"/>
      <c r="AB997" s="109"/>
      <c r="AC997" s="109"/>
      <c r="AD997" s="109"/>
      <c r="AE997" s="109"/>
    </row>
    <row r="998" ht="12.75" customHeight="1">
      <c r="A998" s="109"/>
      <c r="B998" s="109"/>
      <c r="C998" s="109"/>
      <c r="D998" s="109"/>
      <c r="E998" s="109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  <c r="AA998" s="109"/>
      <c r="AB998" s="109"/>
      <c r="AC998" s="109"/>
      <c r="AD998" s="109"/>
      <c r="AE998" s="109"/>
    </row>
    <row r="999" ht="12.75" customHeight="1">
      <c r="A999" s="109"/>
      <c r="B999" s="109"/>
      <c r="C999" s="109"/>
      <c r="D999" s="109"/>
      <c r="E999" s="109"/>
      <c r="F999" s="109"/>
      <c r="G999" s="109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  <c r="AA999" s="109"/>
      <c r="AB999" s="109"/>
      <c r="AC999" s="109"/>
      <c r="AD999" s="109"/>
      <c r="AE999" s="109"/>
    </row>
    <row r="1000" ht="12.75" customHeight="1">
      <c r="A1000" s="109"/>
      <c r="B1000" s="109"/>
      <c r="C1000" s="109"/>
      <c r="D1000" s="109"/>
      <c r="E1000" s="109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109"/>
      <c r="P1000" s="109"/>
      <c r="Q1000" s="109"/>
      <c r="R1000" s="109"/>
      <c r="S1000" s="109"/>
      <c r="T1000" s="109"/>
      <c r="U1000" s="109"/>
      <c r="V1000" s="109"/>
      <c r="W1000" s="109"/>
      <c r="X1000" s="109"/>
      <c r="Y1000" s="109"/>
      <c r="Z1000" s="109"/>
      <c r="AA1000" s="109"/>
      <c r="AB1000" s="109"/>
      <c r="AC1000" s="109"/>
      <c r="AD1000" s="109"/>
      <c r="AE1000" s="109"/>
    </row>
  </sheetData>
  <mergeCells count="11">
    <mergeCell ref="H6:M6"/>
    <mergeCell ref="N6:O6"/>
    <mergeCell ref="G5:V5"/>
    <mergeCell ref="G4:V4"/>
    <mergeCell ref="A5:F5"/>
    <mergeCell ref="A4:F4"/>
    <mergeCell ref="A6:E6"/>
    <mergeCell ref="A7:F7"/>
    <mergeCell ref="F6:G6"/>
    <mergeCell ref="T7:U7"/>
    <mergeCell ref="A1:U3"/>
  </mergeCells>
  <conditionalFormatting sqref="H8:H117">
    <cfRule type="cellIs" dxfId="0" priority="1" operator="equal">
      <formula>"I"</formula>
    </cfRule>
  </conditionalFormatting>
  <conditionalFormatting sqref="H8:H117">
    <cfRule type="cellIs" dxfId="1" priority="2" operator="equal">
      <formula>"A"</formula>
    </cfRule>
  </conditionalFormatting>
  <conditionalFormatting sqref="H8:H117">
    <cfRule type="cellIs" dxfId="2" priority="3" operator="equal">
      <formula>"E"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8.29"/>
    <col customWidth="1" min="3" max="3" width="10.71"/>
    <col customWidth="1" min="4" max="4" width="2.29"/>
    <col customWidth="1" min="5" max="5" width="7.71"/>
    <col customWidth="1" min="6" max="6" width="5.0"/>
    <col customWidth="1" min="7" max="7" width="10.71"/>
    <col customWidth="1" min="8" max="8" width="4.71"/>
    <col customWidth="1" min="9" max="9" width="6.71"/>
    <col customWidth="1" min="10" max="10" width="4.71"/>
    <col customWidth="1" min="11" max="11" width="9.86"/>
    <col customWidth="1" min="12" max="12" width="7.29"/>
    <col customWidth="1" min="13" max="21" width="9.14"/>
    <col customWidth="1" min="22" max="26" width="8.0"/>
  </cols>
  <sheetData>
    <row r="1" ht="12.0" customHeight="1">
      <c r="A1" s="2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7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2.0" customHeight="1">
      <c r="A2" s="11"/>
      <c r="L2" s="12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0" customHeight="1">
      <c r="A3" s="13"/>
      <c r="B3" s="15"/>
      <c r="C3" s="15"/>
      <c r="D3" s="15"/>
      <c r="E3" s="15"/>
      <c r="F3" s="15"/>
      <c r="G3" s="15"/>
      <c r="H3" s="15"/>
      <c r="I3" s="15"/>
      <c r="J3" s="15"/>
      <c r="K3" s="15"/>
      <c r="L3" s="17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0" customHeight="1">
      <c r="A4" s="23" t="str">
        <f>Contagem!A5&amp;" : "&amp;Contagem!F5</f>
        <v>Aplicação : Solicitação</v>
      </c>
      <c r="B4" s="22"/>
      <c r="C4" s="22"/>
      <c r="D4" s="22"/>
      <c r="E4" s="25"/>
      <c r="F4" s="28" t="str">
        <f>Contagem!A6&amp;" : "&amp;Contagem!F6</f>
        <v>Projeto : Sistema de gerenciamento de Troca de Equipamento</v>
      </c>
      <c r="G4" s="22"/>
      <c r="H4" s="22"/>
      <c r="I4" s="22"/>
      <c r="J4" s="22"/>
      <c r="K4" s="22"/>
      <c r="L4" s="31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0" customHeight="1">
      <c r="A5" s="23" t="str">
        <f>Contagem!A7&amp;" : "&amp;Contagem!F7</f>
        <v>Responsável : Francielly P. Klein Chicoski</v>
      </c>
      <c r="B5" s="22"/>
      <c r="C5" s="22"/>
      <c r="D5" s="22"/>
      <c r="E5" s="26"/>
      <c r="F5" s="28" t="str">
        <f>Contagem!A8&amp;" : "&amp;Contagem!F8</f>
        <v>Revisor : </v>
      </c>
      <c r="G5" s="22"/>
      <c r="H5" s="22"/>
      <c r="I5" s="22"/>
      <c r="J5" s="22"/>
      <c r="K5" s="22"/>
      <c r="L5" s="31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0" customHeight="1">
      <c r="A6" s="35" t="str">
        <f>Contagem!A4&amp;" : "&amp;Contagem!F4</f>
        <v>Empresa : Eits</v>
      </c>
      <c r="B6" s="37"/>
      <c r="C6" s="37"/>
      <c r="D6" s="38"/>
      <c r="E6" s="38"/>
      <c r="F6" s="40" t="str">
        <f>Contagem!R4&amp;" = "&amp;VALUE(Contagem!T4)</f>
        <v>R$/PF = 0</v>
      </c>
      <c r="G6" s="25"/>
      <c r="H6" s="40" t="str">
        <f>" Custo= "&amp;DOLLAR(Contagem!W4)</f>
        <v> Custo= $0.00</v>
      </c>
      <c r="I6" s="22"/>
      <c r="J6" s="25"/>
      <c r="K6" s="44" t="str">
        <f>"PF  = "&amp;VALUE(Contagem!W5)</f>
        <v>PF  = 5500</v>
      </c>
      <c r="L6" s="31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0" customHeight="1">
      <c r="A7" s="46" t="s">
        <v>15</v>
      </c>
      <c r="B7" s="48"/>
      <c r="C7" s="53" t="s">
        <v>17</v>
      </c>
      <c r="D7" s="3"/>
      <c r="E7" s="3"/>
      <c r="F7" s="48"/>
      <c r="G7" s="57" t="s">
        <v>19</v>
      </c>
      <c r="H7" s="57"/>
      <c r="I7" s="59" t="s">
        <v>21</v>
      </c>
      <c r="J7" s="61"/>
      <c r="K7" s="59"/>
      <c r="L7" s="61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0" customHeight="1">
      <c r="A8" s="13"/>
      <c r="B8" s="63"/>
      <c r="C8" s="66"/>
      <c r="D8" s="15"/>
      <c r="E8" s="15"/>
      <c r="F8" s="63"/>
      <c r="G8" s="67"/>
      <c r="H8" s="67"/>
      <c r="I8" s="66"/>
      <c r="J8" s="17"/>
      <c r="K8" s="66"/>
      <c r="L8" s="17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0" customHeight="1">
      <c r="A9" s="69"/>
      <c r="B9" s="71"/>
      <c r="C9" s="71"/>
      <c r="D9" s="71"/>
      <c r="E9" s="71"/>
      <c r="F9" s="71"/>
      <c r="G9" s="71"/>
      <c r="H9" s="71"/>
      <c r="I9" s="71"/>
      <c r="J9" s="71"/>
      <c r="K9" s="71"/>
      <c r="L9" s="73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0" customHeight="1">
      <c r="A10" s="75"/>
      <c r="B10" s="9" t="s">
        <v>34</v>
      </c>
      <c r="C10" s="78">
        <f>COUNTIF(CF,"EEL")</f>
        <v>8</v>
      </c>
      <c r="D10" s="9"/>
      <c r="E10" s="80" t="s">
        <v>40</v>
      </c>
      <c r="F10" s="80" t="s">
        <v>42</v>
      </c>
      <c r="G10" s="78">
        <f>C10*3</f>
        <v>24</v>
      </c>
      <c r="H10" s="9"/>
      <c r="I10" s="83"/>
      <c r="J10" s="9"/>
      <c r="K10" s="9"/>
      <c r="L10" s="84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0" customHeight="1">
      <c r="A11" s="75"/>
      <c r="B11" s="9"/>
      <c r="C11" s="78">
        <f>COUNTIF(CF,"EEA")</f>
        <v>0</v>
      </c>
      <c r="D11" s="9"/>
      <c r="E11" s="80" t="s">
        <v>46</v>
      </c>
      <c r="F11" s="80" t="s">
        <v>47</v>
      </c>
      <c r="G11" s="78">
        <f>C11*4</f>
        <v>0</v>
      </c>
      <c r="H11" s="9"/>
      <c r="I11" s="83"/>
      <c r="J11" s="9"/>
      <c r="K11" s="9"/>
      <c r="L11" s="84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0" customHeight="1">
      <c r="A12" s="75"/>
      <c r="B12" s="9"/>
      <c r="C12" s="78">
        <f>COUNTIF(CF,"EEH")</f>
        <v>2</v>
      </c>
      <c r="D12" s="9"/>
      <c r="E12" s="80" t="s">
        <v>48</v>
      </c>
      <c r="F12" s="80" t="s">
        <v>49</v>
      </c>
      <c r="G12" s="78">
        <f>C12*6</f>
        <v>12</v>
      </c>
      <c r="H12" s="9"/>
      <c r="I12" s="83"/>
      <c r="J12" s="9"/>
      <c r="K12" s="9"/>
      <c r="L12" s="91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6.75" customHeight="1">
      <c r="A13" s="75"/>
      <c r="B13" s="9"/>
      <c r="C13" s="71"/>
      <c r="D13" s="9"/>
      <c r="E13" s="9"/>
      <c r="F13" s="9"/>
      <c r="G13" s="71"/>
      <c r="H13" s="9"/>
      <c r="I13" s="9"/>
      <c r="J13" s="9"/>
      <c r="K13" s="9"/>
      <c r="L13" s="84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0" customHeight="1">
      <c r="A14" s="75"/>
      <c r="B14" s="93" t="s">
        <v>50</v>
      </c>
      <c r="C14" s="78">
        <f>SUM(C10:C12)</f>
        <v>10</v>
      </c>
      <c r="D14" s="9"/>
      <c r="E14" s="9"/>
      <c r="F14" s="93" t="s">
        <v>50</v>
      </c>
      <c r="G14" s="78">
        <f>SUM(G10:G12)</f>
        <v>36</v>
      </c>
      <c r="H14" s="9"/>
      <c r="I14" s="94">
        <f>IF($G$45&lt;&gt;0,G14/$G$45,"")</f>
        <v>0.6545454545</v>
      </c>
      <c r="J14" s="9"/>
      <c r="K14" s="9"/>
      <c r="L14" s="84"/>
      <c r="M14" s="9"/>
      <c r="N14" s="9"/>
      <c r="O14" s="95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6.0" customHeight="1">
      <c r="A15" s="97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101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0" customHeight="1">
      <c r="A16" s="75"/>
      <c r="B16" s="9"/>
      <c r="C16" s="9"/>
      <c r="D16" s="9"/>
      <c r="E16" s="9"/>
      <c r="F16" s="9"/>
      <c r="G16" s="9"/>
      <c r="H16" s="9"/>
      <c r="I16" s="9"/>
      <c r="J16" s="9"/>
      <c r="K16" s="9"/>
      <c r="L16" s="84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0" customHeight="1">
      <c r="A17" s="75"/>
      <c r="B17" s="9" t="s">
        <v>56</v>
      </c>
      <c r="C17" s="78">
        <f>COUNTIF(CF,"SEL")</f>
        <v>1</v>
      </c>
      <c r="D17" s="9"/>
      <c r="E17" s="80" t="s">
        <v>40</v>
      </c>
      <c r="F17" s="80" t="s">
        <v>47</v>
      </c>
      <c r="G17" s="78">
        <f>C17*4</f>
        <v>4</v>
      </c>
      <c r="H17" s="9"/>
      <c r="I17" s="9"/>
      <c r="J17" s="9"/>
      <c r="K17" s="9"/>
      <c r="L17" s="84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0" customHeight="1">
      <c r="A18" s="75"/>
      <c r="B18" s="9"/>
      <c r="C18" s="78">
        <f>COUNTIF(CF,"SEA")</f>
        <v>0</v>
      </c>
      <c r="D18" s="9"/>
      <c r="E18" s="80" t="s">
        <v>46</v>
      </c>
      <c r="F18" s="80" t="s">
        <v>57</v>
      </c>
      <c r="G18" s="78">
        <f>C18*5</f>
        <v>0</v>
      </c>
      <c r="H18" s="9"/>
      <c r="I18" s="9"/>
      <c r="J18" s="9"/>
      <c r="K18" s="9"/>
      <c r="L18" s="84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0" customHeight="1">
      <c r="A19" s="75"/>
      <c r="B19" s="9"/>
      <c r="C19" s="78">
        <f>COUNTIF(CF,"SEH")</f>
        <v>0</v>
      </c>
      <c r="D19" s="9"/>
      <c r="E19" s="80" t="s">
        <v>48</v>
      </c>
      <c r="F19" s="80" t="s">
        <v>58</v>
      </c>
      <c r="G19" s="78">
        <f>C19*7</f>
        <v>0</v>
      </c>
      <c r="H19" s="9"/>
      <c r="I19" s="9"/>
      <c r="J19" s="9"/>
      <c r="K19" s="9"/>
      <c r="L19" s="91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6.75" customHeight="1">
      <c r="A20" s="75"/>
      <c r="B20" s="9"/>
      <c r="C20" s="71"/>
      <c r="D20" s="9"/>
      <c r="E20" s="9"/>
      <c r="F20" s="9"/>
      <c r="G20" s="71"/>
      <c r="H20" s="9"/>
      <c r="I20" s="9"/>
      <c r="J20" s="9"/>
      <c r="K20" s="9"/>
      <c r="L20" s="84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0" customHeight="1">
      <c r="A21" s="75"/>
      <c r="B21" s="93" t="s">
        <v>50</v>
      </c>
      <c r="C21" s="78">
        <f>SUM(C17:C19)</f>
        <v>1</v>
      </c>
      <c r="D21" s="9"/>
      <c r="E21" s="9"/>
      <c r="F21" s="93" t="s">
        <v>50</v>
      </c>
      <c r="G21" s="78">
        <f>SUM(G17:G19)</f>
        <v>4</v>
      </c>
      <c r="H21" s="9"/>
      <c r="I21" s="106">
        <f>IF($G$45&lt;&gt;0,G21/$G$45,"")</f>
        <v>0.07272727273</v>
      </c>
      <c r="J21" s="9"/>
      <c r="K21" s="9"/>
      <c r="L21" s="84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6.0" customHeight="1">
      <c r="A22" s="97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101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0" customHeight="1">
      <c r="A23" s="69"/>
      <c r="B23" s="71"/>
      <c r="C23" s="9"/>
      <c r="D23" s="71"/>
      <c r="E23" s="71"/>
      <c r="F23" s="71"/>
      <c r="G23" s="9"/>
      <c r="H23" s="71"/>
      <c r="I23" s="71"/>
      <c r="J23" s="71"/>
      <c r="K23" s="71"/>
      <c r="L23" s="73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0" customHeight="1">
      <c r="A24" s="75"/>
      <c r="B24" s="9" t="s">
        <v>59</v>
      </c>
      <c r="C24" s="78">
        <f>COUNTIF(CF,"CEL")</f>
        <v>1</v>
      </c>
      <c r="D24" s="9"/>
      <c r="E24" s="80" t="s">
        <v>40</v>
      </c>
      <c r="F24" s="80" t="s">
        <v>42</v>
      </c>
      <c r="G24" s="78">
        <f>C24*3</f>
        <v>3</v>
      </c>
      <c r="H24" s="9"/>
      <c r="I24" s="9"/>
      <c r="J24" s="9"/>
      <c r="K24" s="9"/>
      <c r="L24" s="84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0" customHeight="1">
      <c r="A25" s="75"/>
      <c r="B25" s="9"/>
      <c r="C25" s="78">
        <f>COUNTIF(CF,"CEA")</f>
        <v>3</v>
      </c>
      <c r="D25" s="9"/>
      <c r="E25" s="80" t="s">
        <v>46</v>
      </c>
      <c r="F25" s="80" t="s">
        <v>47</v>
      </c>
      <c r="G25" s="78">
        <f>C25*4</f>
        <v>12</v>
      </c>
      <c r="H25" s="9"/>
      <c r="I25" s="9"/>
      <c r="J25" s="9"/>
      <c r="K25" s="9"/>
      <c r="L25" s="84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0" customHeight="1">
      <c r="A26" s="75"/>
      <c r="B26" s="9"/>
      <c r="C26" s="78">
        <f>COUNTIF(CF,"CEH")</f>
        <v>0</v>
      </c>
      <c r="D26" s="9"/>
      <c r="E26" s="80" t="s">
        <v>48</v>
      </c>
      <c r="F26" s="80" t="s">
        <v>49</v>
      </c>
      <c r="G26" s="78">
        <f>C26*6</f>
        <v>0</v>
      </c>
      <c r="H26" s="9"/>
      <c r="I26" s="9"/>
      <c r="J26" s="9"/>
      <c r="K26" s="9"/>
      <c r="L26" s="91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6.75" customHeight="1">
      <c r="A27" s="75"/>
      <c r="B27" s="9"/>
      <c r="C27" s="71"/>
      <c r="D27" s="9"/>
      <c r="E27" s="9"/>
      <c r="F27" s="9"/>
      <c r="G27" s="71"/>
      <c r="H27" s="9"/>
      <c r="I27" s="9"/>
      <c r="J27" s="9"/>
      <c r="K27" s="9"/>
      <c r="L27" s="84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0" customHeight="1">
      <c r="A28" s="75"/>
      <c r="B28" s="93" t="s">
        <v>50</v>
      </c>
      <c r="C28" s="78">
        <f>SUM(C24:C26)</f>
        <v>4</v>
      </c>
      <c r="D28" s="9"/>
      <c r="E28" s="9"/>
      <c r="F28" s="93" t="s">
        <v>50</v>
      </c>
      <c r="G28" s="78">
        <f>SUM(G24:G26)</f>
        <v>15</v>
      </c>
      <c r="H28" s="9"/>
      <c r="I28" s="111">
        <f>IF($G$45&lt;&gt;0,G28/$G$45,"")</f>
        <v>0.2727272727</v>
      </c>
      <c r="J28" s="9"/>
      <c r="K28" s="9"/>
      <c r="L28" s="84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6.0" customHeight="1">
      <c r="A29" s="97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101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0" customHeight="1">
      <c r="A30" s="69"/>
      <c r="B30" s="71"/>
      <c r="C30" s="9"/>
      <c r="D30" s="71"/>
      <c r="E30" s="71"/>
      <c r="F30" s="71"/>
      <c r="G30" s="9"/>
      <c r="H30" s="71"/>
      <c r="I30" s="71"/>
      <c r="J30" s="71"/>
      <c r="K30" s="71"/>
      <c r="L30" s="73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0" customHeight="1">
      <c r="A31" s="75"/>
      <c r="B31" s="9" t="s">
        <v>62</v>
      </c>
      <c r="C31" s="78">
        <f>COUNTIF(CF,"ALIL")</f>
        <v>0</v>
      </c>
      <c r="D31" s="9"/>
      <c r="E31" s="9" t="s">
        <v>40</v>
      </c>
      <c r="F31" s="9" t="s">
        <v>58</v>
      </c>
      <c r="G31" s="78">
        <f>C31*7</f>
        <v>0</v>
      </c>
      <c r="H31" s="9"/>
      <c r="I31" s="9"/>
      <c r="J31" s="9"/>
      <c r="K31" s="9"/>
      <c r="L31" s="84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0" customHeight="1">
      <c r="A32" s="75"/>
      <c r="B32" s="9"/>
      <c r="C32" s="78">
        <f>COUNTIF(CF,"ALIA")</f>
        <v>0</v>
      </c>
      <c r="D32" s="9"/>
      <c r="E32" s="9" t="s">
        <v>46</v>
      </c>
      <c r="F32" s="9" t="s">
        <v>63</v>
      </c>
      <c r="G32" s="78">
        <f>C32*10</f>
        <v>0</v>
      </c>
      <c r="H32" s="9"/>
      <c r="I32" s="9"/>
      <c r="J32" s="9"/>
      <c r="K32" s="9"/>
      <c r="L32" s="84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0" customHeight="1">
      <c r="A33" s="75"/>
      <c r="B33" s="9"/>
      <c r="C33" s="78">
        <f>COUNTIF(CF,"ALIH")</f>
        <v>0</v>
      </c>
      <c r="D33" s="9"/>
      <c r="E33" s="9" t="s">
        <v>48</v>
      </c>
      <c r="F33" s="9" t="s">
        <v>64</v>
      </c>
      <c r="G33" s="78">
        <f>C33*15</f>
        <v>0</v>
      </c>
      <c r="H33" s="9"/>
      <c r="I33" s="9"/>
      <c r="J33" s="9"/>
      <c r="K33" s="9"/>
      <c r="L33" s="91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6.75" customHeight="1">
      <c r="A34" s="75"/>
      <c r="B34" s="9"/>
      <c r="C34" s="71"/>
      <c r="D34" s="9"/>
      <c r="E34" s="9"/>
      <c r="F34" s="9"/>
      <c r="G34" s="71"/>
      <c r="H34" s="9"/>
      <c r="I34" s="9"/>
      <c r="J34" s="9"/>
      <c r="K34" s="9"/>
      <c r="L34" s="84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0" customHeight="1">
      <c r="A35" s="75"/>
      <c r="B35" s="93" t="s">
        <v>50</v>
      </c>
      <c r="C35" s="78">
        <f>SUM(C31:C33)</f>
        <v>0</v>
      </c>
      <c r="D35" s="9"/>
      <c r="E35" s="9"/>
      <c r="F35" s="93" t="s">
        <v>50</v>
      </c>
      <c r="G35" s="78">
        <f>SUM(G31:G33)</f>
        <v>0</v>
      </c>
      <c r="H35" s="9"/>
      <c r="I35" s="113">
        <f>IF($G$45&lt;&gt;0,G35/$G$45,"")</f>
        <v>0</v>
      </c>
      <c r="J35" s="9"/>
      <c r="K35" s="9"/>
      <c r="L35" s="84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6.0" customHeight="1">
      <c r="A36" s="97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101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0" customHeight="1">
      <c r="A37" s="69"/>
      <c r="B37" s="71"/>
      <c r="C37" s="9"/>
      <c r="D37" s="71"/>
      <c r="E37" s="71"/>
      <c r="F37" s="71"/>
      <c r="G37" s="9"/>
      <c r="H37" s="71"/>
      <c r="I37" s="71"/>
      <c r="J37" s="71"/>
      <c r="K37" s="71"/>
      <c r="L37" s="73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0" customHeight="1">
      <c r="A38" s="75"/>
      <c r="B38" s="9" t="s">
        <v>67</v>
      </c>
      <c r="C38" s="78">
        <f>COUNTIF(CF,"AIEL")</f>
        <v>0</v>
      </c>
      <c r="D38" s="9"/>
      <c r="E38" s="9" t="s">
        <v>40</v>
      </c>
      <c r="F38" s="9" t="s">
        <v>57</v>
      </c>
      <c r="G38" s="78">
        <f>C38*5</f>
        <v>0</v>
      </c>
      <c r="H38" s="9"/>
      <c r="I38" s="9"/>
      <c r="J38" s="9"/>
      <c r="K38" s="9"/>
      <c r="L38" s="84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0" customHeight="1">
      <c r="A39" s="75"/>
      <c r="B39" s="9"/>
      <c r="C39" s="78">
        <f>COUNTIF(CF,"AIEA")</f>
        <v>0</v>
      </c>
      <c r="D39" s="9"/>
      <c r="E39" s="9" t="s">
        <v>46</v>
      </c>
      <c r="F39" s="9" t="s">
        <v>58</v>
      </c>
      <c r="G39" s="78">
        <f>C39*7</f>
        <v>0</v>
      </c>
      <c r="H39" s="9"/>
      <c r="I39" s="9"/>
      <c r="J39" s="9"/>
      <c r="K39" s="9"/>
      <c r="L39" s="84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0" customHeight="1">
      <c r="A40" s="75"/>
      <c r="B40" s="9"/>
      <c r="C40" s="78">
        <f>COUNTIF(CF,"AIEH")</f>
        <v>0</v>
      </c>
      <c r="D40" s="9"/>
      <c r="E40" s="9" t="s">
        <v>48</v>
      </c>
      <c r="F40" s="9" t="s">
        <v>63</v>
      </c>
      <c r="G40" s="78">
        <f>C40*10</f>
        <v>0</v>
      </c>
      <c r="H40" s="9"/>
      <c r="I40" s="9"/>
      <c r="J40" s="9"/>
      <c r="K40" s="9"/>
      <c r="L40" s="91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6.75" customHeight="1">
      <c r="A41" s="75"/>
      <c r="B41" s="9"/>
      <c r="C41" s="71"/>
      <c r="D41" s="9"/>
      <c r="E41" s="9"/>
      <c r="F41" s="9"/>
      <c r="G41" s="71"/>
      <c r="H41" s="9"/>
      <c r="I41" s="9"/>
      <c r="J41" s="9"/>
      <c r="K41" s="9"/>
      <c r="L41" s="84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0" customHeight="1">
      <c r="A42" s="75"/>
      <c r="B42" s="93" t="s">
        <v>50</v>
      </c>
      <c r="C42" s="78">
        <f>SUM(C38:C40)</f>
        <v>0</v>
      </c>
      <c r="D42" s="9"/>
      <c r="E42" s="9"/>
      <c r="F42" s="93" t="s">
        <v>50</v>
      </c>
      <c r="G42" s="78">
        <f>SUM(G38:G40)</f>
        <v>0</v>
      </c>
      <c r="H42" s="9"/>
      <c r="I42" s="115">
        <f>IF($G$45&lt;&gt;0,G42/$G$45,"")</f>
        <v>0</v>
      </c>
      <c r="J42" s="9"/>
      <c r="K42" s="9"/>
      <c r="L42" s="84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6.0" customHeight="1">
      <c r="A43" s="97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101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0" customHeight="1">
      <c r="A44" s="75"/>
      <c r="B44" s="9"/>
      <c r="C44" s="9"/>
      <c r="D44" s="9"/>
      <c r="E44" s="9"/>
      <c r="F44" s="9"/>
      <c r="G44" s="9"/>
      <c r="H44" s="9"/>
      <c r="I44" s="9"/>
      <c r="J44" s="9"/>
      <c r="K44" s="9"/>
      <c r="L44" s="84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0" customHeight="1">
      <c r="A45" s="75"/>
      <c r="B45" s="9" t="s">
        <v>71</v>
      </c>
      <c r="C45" s="9"/>
      <c r="D45" s="9"/>
      <c r="E45" s="9"/>
      <c r="F45" s="9"/>
      <c r="G45" s="78">
        <f>SUM(G14+G21+G28+G35+G42)</f>
        <v>55</v>
      </c>
      <c r="H45" s="9"/>
      <c r="I45" s="9"/>
      <c r="J45" s="9"/>
      <c r="K45" s="9"/>
      <c r="L45" s="84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0" customHeight="1">
      <c r="A46" s="75"/>
      <c r="B46" s="9" t="s">
        <v>73</v>
      </c>
      <c r="C46" s="9"/>
      <c r="D46" s="9"/>
      <c r="E46" s="9"/>
      <c r="F46" s="9"/>
      <c r="G46" s="78">
        <f>(C10+C11+C12)*4+(C17+C18+C19)*5+(C24+C25+C26)*4+(C31+C32+C33)*7+(C38+C39+C40)*5</f>
        <v>61</v>
      </c>
      <c r="H46" s="9"/>
      <c r="I46" s="9"/>
      <c r="J46" s="9"/>
      <c r="K46" s="9"/>
      <c r="L46" s="84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0" customHeight="1">
      <c r="A47" s="75"/>
      <c r="B47" s="9" t="s">
        <v>74</v>
      </c>
      <c r="C47" s="9"/>
      <c r="D47" s="9"/>
      <c r="E47" s="9"/>
      <c r="F47" s="9"/>
      <c r="G47" s="78">
        <f>(C31+C32+C33)*35+(C38+C39+C40)*15</f>
        <v>0</v>
      </c>
      <c r="H47" s="9"/>
      <c r="I47" s="9"/>
      <c r="J47" s="9"/>
      <c r="K47" s="9"/>
      <c r="L47" s="84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0" customHeight="1">
      <c r="A48" s="75"/>
      <c r="B48" s="9"/>
      <c r="C48" s="9"/>
      <c r="D48" s="9"/>
      <c r="E48" s="9"/>
      <c r="F48" s="9"/>
      <c r="G48" s="9"/>
      <c r="H48" s="9"/>
      <c r="I48" s="9"/>
      <c r="J48" s="9"/>
      <c r="K48" s="9"/>
      <c r="L48" s="84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0" customHeight="1">
      <c r="A49" s="116" t="s">
        <v>75</v>
      </c>
      <c r="B49" s="117" t="s">
        <v>77</v>
      </c>
      <c r="C49" s="71"/>
      <c r="D49" s="71"/>
      <c r="E49" s="71"/>
      <c r="F49" s="71"/>
      <c r="G49" s="118">
        <f>SUM('Funções'!O8:O117)</f>
        <v>55</v>
      </c>
      <c r="H49" s="9"/>
      <c r="I49" s="9"/>
      <c r="J49" s="9"/>
      <c r="K49" s="9"/>
      <c r="L49" s="84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0" customHeight="1">
      <c r="A50" s="14"/>
      <c r="B50" s="119" t="s">
        <v>78</v>
      </c>
      <c r="C50" s="9"/>
      <c r="D50" s="9"/>
      <c r="E50" s="9"/>
      <c r="F50" s="9"/>
      <c r="G50" s="78">
        <f>SUM('Funções'!S8:S117)</f>
        <v>61</v>
      </c>
      <c r="H50" s="9"/>
      <c r="I50" s="9"/>
      <c r="J50" s="9"/>
      <c r="K50" s="9"/>
      <c r="L50" s="84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5" customHeight="1">
      <c r="A51" s="18"/>
      <c r="B51" s="120" t="s">
        <v>80</v>
      </c>
      <c r="C51" s="78"/>
      <c r="D51" s="78"/>
      <c r="E51" s="78"/>
      <c r="F51" s="78"/>
      <c r="G51" s="78">
        <f>SUM('Funções'!R8:R117)</f>
        <v>0</v>
      </c>
      <c r="H51" s="9"/>
      <c r="I51" s="9"/>
      <c r="J51" s="9"/>
      <c r="K51" s="9"/>
      <c r="L51" s="84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0" customHeight="1">
      <c r="A52" s="69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3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0" customHeight="1">
      <c r="A53" s="75"/>
      <c r="B53" s="9" t="s">
        <v>82</v>
      </c>
      <c r="C53" s="9"/>
      <c r="D53" s="9"/>
      <c r="E53" s="9"/>
      <c r="F53" s="9"/>
      <c r="G53" s="9"/>
      <c r="H53" s="9"/>
      <c r="I53" s="9"/>
      <c r="J53" s="9"/>
      <c r="K53" s="9"/>
      <c r="L53" s="84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0" customHeight="1">
      <c r="A54" s="75"/>
      <c r="B54" s="9"/>
      <c r="C54" s="9"/>
      <c r="D54" s="9"/>
      <c r="E54" s="121" t="s">
        <v>9</v>
      </c>
      <c r="F54" s="121" t="s">
        <v>83</v>
      </c>
      <c r="G54" s="121" t="s">
        <v>75</v>
      </c>
      <c r="H54" s="9"/>
      <c r="I54" s="9"/>
      <c r="J54" s="9"/>
      <c r="K54" s="9"/>
      <c r="L54" s="84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0" customHeight="1">
      <c r="A55" s="75"/>
      <c r="B55" s="122" t="s">
        <v>84</v>
      </c>
      <c r="C55" s="22"/>
      <c r="D55" s="25"/>
      <c r="E55" s="123">
        <f>SUMIF('Funções'!$H$8:$H$117,"I",'Funções'!$N$8:$N$117)</f>
        <v>55</v>
      </c>
      <c r="F55" s="123">
        <f>Contagem!U11</f>
        <v>1</v>
      </c>
      <c r="G55" s="123">
        <f t="shared" ref="G55:G58" si="1">F55*E55</f>
        <v>55</v>
      </c>
      <c r="H55" s="124"/>
      <c r="I55" s="124"/>
      <c r="J55" s="124"/>
      <c r="K55" s="125" t="s">
        <v>86</v>
      </c>
      <c r="L55" s="84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0" customHeight="1">
      <c r="A56" s="75"/>
      <c r="B56" s="122" t="s">
        <v>87</v>
      </c>
      <c r="C56" s="22"/>
      <c r="D56" s="25"/>
      <c r="E56" s="123">
        <f>SUMIF('Funções'!$H$8:$H$117,"A",'Funções'!$N$8:$N$117)</f>
        <v>0</v>
      </c>
      <c r="F56" s="123">
        <f>Contagem!U12</f>
        <v>0.5</v>
      </c>
      <c r="G56" s="123">
        <f t="shared" si="1"/>
        <v>0</v>
      </c>
      <c r="H56" s="124"/>
      <c r="I56" s="124"/>
      <c r="J56" s="124"/>
      <c r="K56" s="127">
        <f>SUM(G55:G58)</f>
        <v>55</v>
      </c>
      <c r="L56" s="84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0" customHeight="1">
      <c r="A57" s="75"/>
      <c r="B57" s="122" t="s">
        <v>89</v>
      </c>
      <c r="C57" s="22"/>
      <c r="D57" s="25"/>
      <c r="E57" s="123">
        <f>SUMIF('Funções'!$H$8:$H$117,"E",'Funções'!$N$8:$N$117)</f>
        <v>0</v>
      </c>
      <c r="F57" s="123">
        <f>Contagem!U13</f>
        <v>0.4</v>
      </c>
      <c r="G57" s="123">
        <f t="shared" si="1"/>
        <v>0</v>
      </c>
      <c r="H57" s="124"/>
      <c r="I57" s="124"/>
      <c r="J57" s="124"/>
      <c r="K57" s="9"/>
      <c r="L57" s="84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0" customHeight="1">
      <c r="A58" s="75"/>
      <c r="B58" s="122" t="s">
        <v>90</v>
      </c>
      <c r="C58" s="22"/>
      <c r="D58" s="25"/>
      <c r="E58" s="123">
        <f>SUMIF('Funções'!$H$8:$H$117,"T",'Funções'!$N$8:$N$117)</f>
        <v>0</v>
      </c>
      <c r="F58" s="123" t="str">
        <f>Contagem!U14</f>
        <v/>
      </c>
      <c r="G58" s="123">
        <f t="shared" si="1"/>
        <v>0</v>
      </c>
      <c r="H58" s="124"/>
      <c r="I58" s="124"/>
      <c r="J58" s="124"/>
      <c r="K58" s="9"/>
      <c r="L58" s="84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0" customHeight="1">
      <c r="A59" s="128"/>
      <c r="B59" s="129"/>
      <c r="C59" s="130"/>
      <c r="D59" s="131"/>
      <c r="E59" s="132"/>
      <c r="F59" s="131"/>
      <c r="G59" s="132"/>
      <c r="H59" s="133"/>
      <c r="I59" s="133"/>
      <c r="J59" s="133"/>
      <c r="K59" s="134"/>
      <c r="L59" s="135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0" customHeight="1">
      <c r="A60" s="9"/>
      <c r="B60" s="136"/>
      <c r="C60" s="137"/>
      <c r="D60" s="9"/>
      <c r="E60" s="138"/>
      <c r="F60" s="9"/>
      <c r="G60" s="138"/>
      <c r="H60" s="124"/>
      <c r="I60" s="124"/>
      <c r="J60" s="124"/>
      <c r="K60" s="13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9">
    <mergeCell ref="H6:J6"/>
    <mergeCell ref="H7:H8"/>
    <mergeCell ref="I7:J8"/>
    <mergeCell ref="A5:E5"/>
    <mergeCell ref="F5:L5"/>
    <mergeCell ref="A1:L3"/>
    <mergeCell ref="A4:E4"/>
    <mergeCell ref="F4:L4"/>
    <mergeCell ref="F6:G6"/>
    <mergeCell ref="A7:B8"/>
    <mergeCell ref="C7:F8"/>
    <mergeCell ref="G7:G8"/>
    <mergeCell ref="B55:D55"/>
    <mergeCell ref="A49:A51"/>
    <mergeCell ref="K7:L8"/>
    <mergeCell ref="K6:L6"/>
    <mergeCell ref="B56:D56"/>
    <mergeCell ref="B58:D58"/>
    <mergeCell ref="B57:D57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57"/>
    <col customWidth="1" min="2" max="2" width="15.57"/>
    <col customWidth="1" min="3" max="26" width="8.0"/>
  </cols>
  <sheetData>
    <row r="1" ht="13.5" customHeight="1">
      <c r="A1" s="2" t="s">
        <v>98</v>
      </c>
      <c r="B1" s="7"/>
    </row>
    <row r="2" ht="13.5" customHeight="1">
      <c r="A2" s="11"/>
      <c r="B2" s="12"/>
    </row>
    <row r="3" ht="12.75" customHeight="1">
      <c r="A3" s="13"/>
      <c r="B3" s="17"/>
    </row>
    <row r="4" ht="12.75" customHeight="1">
      <c r="A4" s="140" t="s">
        <v>99</v>
      </c>
      <c r="B4" s="140" t="s">
        <v>100</v>
      </c>
    </row>
    <row r="5" ht="12.75" customHeight="1">
      <c r="A5" s="141">
        <v>1.0</v>
      </c>
      <c r="B5" s="141">
        <f>SUMIF('Funções'!$P$8:$P$300,"=1",'Funções'!$O$8:$O$300)</f>
        <v>0</v>
      </c>
    </row>
    <row r="6" ht="12.75" customHeight="1">
      <c r="A6" s="141">
        <v>2.0</v>
      </c>
      <c r="B6" s="141">
        <f>SUMIF('Funções'!$P$8:$P$300,"=2",'Funções'!$O$8:$O$300)</f>
        <v>0</v>
      </c>
    </row>
    <row r="7" ht="12.75" customHeight="1">
      <c r="A7" s="141">
        <v>3.0</v>
      </c>
      <c r="B7" s="141">
        <f>SUMIF('Funções'!$P$8:$P$300,"=3",'Funções'!$O$8:$O$300)</f>
        <v>0</v>
      </c>
      <c r="E7" s="142"/>
    </row>
    <row r="8" ht="12.75" customHeight="1">
      <c r="A8" s="141">
        <v>4.0</v>
      </c>
      <c r="B8" s="141">
        <f>SUMIF('Funções'!$P$8:$P$300,"=4",'Funções'!$O$8:$O$300)</f>
        <v>0</v>
      </c>
      <c r="F8" s="142"/>
    </row>
    <row r="9" ht="12.75" customHeight="1">
      <c r="A9" s="141">
        <v>5.0</v>
      </c>
      <c r="B9" s="141">
        <f>SUMIF('Funções'!$P$8:$P$300,"=5",'Funções'!$O$8:$O$300)</f>
        <v>0</v>
      </c>
    </row>
    <row r="10" ht="12.75" customHeight="1">
      <c r="A10" s="141">
        <v>6.0</v>
      </c>
      <c r="B10" s="141">
        <f>SUMIF('Funções'!$P$8:$P$300,"=6",'Funções'!$O$8:$O$300)</f>
        <v>0</v>
      </c>
    </row>
    <row r="11" ht="12.75" customHeight="1">
      <c r="A11" s="141">
        <v>7.0</v>
      </c>
      <c r="B11" s="141">
        <f>SUMIF('Funções'!$P$8:$P$300,"=7",'Funções'!$O$8:$O$300)</f>
        <v>0</v>
      </c>
      <c r="F11" s="142"/>
    </row>
    <row r="12" ht="12.75" customHeight="1">
      <c r="A12" s="141">
        <v>8.0</v>
      </c>
      <c r="B12" s="141">
        <f>SUMIF('Funções'!$P$8:$P$300,"=8",'Funções'!$O$8:$O$300)</f>
        <v>0</v>
      </c>
    </row>
    <row r="13" ht="12.75" customHeight="1">
      <c r="A13" s="141">
        <v>9.0</v>
      </c>
      <c r="B13" s="141">
        <f>SUMIF('Funções'!$P$8:$P$300,"=9",'Funções'!$O$8:$O$300)</f>
        <v>0</v>
      </c>
    </row>
    <row r="14" ht="12.75" customHeight="1">
      <c r="A14" s="141">
        <v>10.0</v>
      </c>
      <c r="B14" s="141">
        <f>SUMIF('Funções'!$P$8:$P$300,"=10",'Funções'!$O$8:$O$300)</f>
        <v>0</v>
      </c>
    </row>
    <row r="15" ht="12.75" customHeight="1">
      <c r="A15" s="141">
        <v>11.0</v>
      </c>
      <c r="B15" s="141">
        <f>SUMIF('Funções'!$P$8:$P$300,"=11",'Funções'!$O$8:$O$300)</f>
        <v>0</v>
      </c>
    </row>
    <row r="16" ht="12.75" customHeight="1">
      <c r="A16" s="141">
        <v>12.0</v>
      </c>
      <c r="B16" s="141">
        <f>SUMIF('Funções'!$P$8:$P$300,"=12",'Funções'!$O$8:$O$300)</f>
        <v>0</v>
      </c>
    </row>
    <row r="17" ht="12.75" customHeight="1">
      <c r="A17" s="141">
        <v>13.0</v>
      </c>
      <c r="B17" s="141">
        <f>SUMIF('Funções'!$P$8:$P$300,"=13",'Funções'!$O$8:$O$300)</f>
        <v>0</v>
      </c>
    </row>
    <row r="18" ht="12.75" customHeight="1">
      <c r="A18" s="141">
        <v>14.0</v>
      </c>
      <c r="B18" s="141">
        <f>SUMIF('Funções'!$P$8:$P$300,"=14",'Funções'!$O$8:$O$300)</f>
        <v>0</v>
      </c>
    </row>
    <row r="19" ht="12.75" customHeight="1">
      <c r="A19" s="141">
        <v>15.0</v>
      </c>
      <c r="B19" s="141">
        <f>SUMIF('Funções'!$P$8:$P$300,"=15",'Funções'!$O$8:$O$300)</f>
        <v>0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B3"/>
  </mergeCells>
  <drawing r:id="rId1"/>
</worksheet>
</file>