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éphane\Desktop\"/>
    </mc:Choice>
  </mc:AlternateContent>
  <xr:revisionPtr revIDLastSave="0" documentId="13_ncr:1_{EB682237-2229-43BB-88C8-DB80C1C36C96}" xr6:coauthVersionLast="45" xr6:coauthVersionMax="45" xr10:uidLastSave="{00000000-0000-0000-0000-000000000000}"/>
  <bookViews>
    <workbookView xWindow="2148" yWindow="3336" windowWidth="17280" windowHeight="8964" xr2:uid="{00000000-000D-0000-FFFF-FFFF00000000}"/>
  </bookViews>
  <sheets>
    <sheet name="Calculos Flujo de Caja" sheetId="8" r:id="rId1"/>
    <sheet name="Caminocrítico" sheetId="7" state="hidden" r:id="rId2"/>
  </sheets>
  <definedNames>
    <definedName name="CA">'Calculos Flujo de Caja'!$L$21</definedName>
    <definedName name="CP">'Calculos Flujo de Caja'!$L$22</definedName>
    <definedName name="CS">'Calculos Flujo de Caja'!$L$23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8" i="8" l="1"/>
  <c r="V18" i="8" l="1"/>
  <c r="V16" i="8"/>
  <c r="N18" i="8"/>
  <c r="O18" i="8"/>
  <c r="P18" i="8"/>
  <c r="Q18" i="8"/>
  <c r="S18" i="8"/>
  <c r="T18" i="8"/>
  <c r="U18" i="8"/>
  <c r="M18" i="8"/>
  <c r="N19" i="8"/>
  <c r="O19" i="8" s="1"/>
  <c r="P19" i="8" s="1"/>
  <c r="Q19" i="8" s="1"/>
  <c r="R19" i="8" s="1"/>
  <c r="S19" i="8" s="1"/>
  <c r="T19" i="8" s="1"/>
  <c r="U19" i="8" s="1"/>
  <c r="V19" i="8" s="1"/>
  <c r="O16" i="8"/>
  <c r="P16" i="8" s="1"/>
  <c r="Q16" i="8" s="1"/>
  <c r="R16" i="8" s="1"/>
  <c r="S16" i="8" s="1"/>
  <c r="T16" i="8" s="1"/>
  <c r="U16" i="8" s="1"/>
  <c r="N16" i="8"/>
  <c r="N15" i="8"/>
  <c r="O15" i="8"/>
  <c r="P15" i="8"/>
  <c r="Q15" i="8"/>
  <c r="R15" i="8"/>
  <c r="S15" i="8"/>
  <c r="T15" i="8"/>
  <c r="U15" i="8"/>
  <c r="V15" i="8"/>
  <c r="M15" i="8"/>
  <c r="B1" i="7" l="1"/>
  <c r="B8" i="7" s="1"/>
  <c r="B15" i="7" l="1"/>
  <c r="B9" i="7"/>
  <c r="B13" i="7"/>
  <c r="B17" i="7"/>
  <c r="B4" i="7"/>
  <c r="B11" i="7"/>
  <c r="B6" i="7"/>
  <c r="B10" i="7"/>
  <c r="B5" i="7"/>
  <c r="B16" i="7"/>
  <c r="B12" i="7"/>
  <c r="B14" i="7"/>
  <c r="B7" i="7"/>
  <c r="F17" i="7" l="1"/>
  <c r="G18" i="7" s="1"/>
  <c r="AE19" i="7"/>
  <c r="S9" i="7"/>
  <c r="Z16" i="7"/>
  <c r="Y3" i="7"/>
  <c r="AE11" i="7"/>
  <c r="M9" i="7"/>
  <c r="Y9" i="7"/>
  <c r="M3" i="7"/>
  <c r="N15" i="7"/>
  <c r="G5" i="7"/>
  <c r="H6" i="7" s="1"/>
  <c r="S3" i="7"/>
  <c r="T15" i="7"/>
  <c r="Z22" i="7"/>
  <c r="AO2" i="8" l="1"/>
  <c r="K10" i="7"/>
  <c r="L16" i="7"/>
  <c r="K4" i="7"/>
  <c r="O16" i="7" l="1"/>
  <c r="N4" i="7"/>
  <c r="Q4" i="7" s="1"/>
  <c r="N10" i="7"/>
  <c r="Q10" i="7" l="1"/>
  <c r="T4" i="7"/>
  <c r="W4" i="7" s="1"/>
  <c r="T10" i="7" l="1"/>
  <c r="R16" i="7" s="1"/>
  <c r="Z4" i="7"/>
  <c r="U16" i="7" l="1"/>
  <c r="W10" i="7" l="1"/>
  <c r="Z10" i="7"/>
  <c r="X17" i="7" l="1"/>
  <c r="AC12" i="7"/>
  <c r="AF12" i="7" l="1"/>
  <c r="AA17" i="7"/>
  <c r="X23" i="7" s="1"/>
  <c r="AA23" i="7" l="1"/>
  <c r="AC20" i="7"/>
  <c r="AF20" i="7" s="1"/>
  <c r="AF21" i="7" l="1"/>
  <c r="AC22" i="7" s="1"/>
  <c r="AE22" i="7" s="1"/>
  <c r="AA24" i="7"/>
  <c r="X24" i="7" s="1"/>
  <c r="AC21" i="7" l="1"/>
  <c r="AF13" i="7" s="1"/>
  <c r="AC14" i="7" s="1"/>
  <c r="AE14" i="7" s="1"/>
  <c r="X25" i="7"/>
  <c r="Z25" i="7" s="1"/>
  <c r="AC13" i="7" l="1"/>
  <c r="AA18" i="7"/>
  <c r="X18" i="7" s="1"/>
  <c r="Z11" i="7" s="1"/>
  <c r="W12" i="7" s="1"/>
  <c r="Y12" i="7" s="1"/>
  <c r="X19" i="7" l="1"/>
  <c r="Z19" i="7" s="1"/>
  <c r="W11" i="7"/>
  <c r="Z5" i="7" s="1"/>
  <c r="U17" i="7" l="1"/>
  <c r="R17" i="7" s="1"/>
  <c r="W5" i="7"/>
  <c r="T5" i="7" s="1"/>
  <c r="W6" i="7"/>
  <c r="Y6" i="7" s="1"/>
  <c r="R18" i="7" l="1"/>
  <c r="T18" i="7" s="1"/>
  <c r="Q6" i="7"/>
  <c r="S6" i="7" s="1"/>
  <c r="Q5" i="7"/>
  <c r="O17" i="7"/>
  <c r="T11" i="7"/>
  <c r="L17" i="7" l="1"/>
  <c r="G19" i="7" s="1"/>
  <c r="L18" i="7"/>
  <c r="N18" i="7" s="1"/>
  <c r="Q11" i="7"/>
  <c r="N11" i="7" s="1"/>
  <c r="Q12" i="7"/>
  <c r="S12" i="7" s="1"/>
  <c r="N5" i="7" l="1"/>
  <c r="K5" i="7" s="1"/>
  <c r="D19" i="7"/>
  <c r="D20" i="7"/>
  <c r="F20" i="7" s="1"/>
  <c r="K11" i="7"/>
  <c r="K12" i="7"/>
  <c r="M12" i="7" s="1"/>
  <c r="K6" i="7" l="1"/>
  <c r="M6" i="7" s="1"/>
  <c r="H7" i="7"/>
  <c r="E7" i="7" l="1"/>
  <c r="E8" i="7"/>
  <c r="G8" i="7" s="1"/>
</calcChain>
</file>

<file path=xl/sharedStrings.xml><?xml version="1.0" encoding="utf-8"?>
<sst xmlns="http://schemas.openxmlformats.org/spreadsheetml/2006/main" count="102" uniqueCount="41">
  <si>
    <t>A</t>
  </si>
  <si>
    <t>F</t>
  </si>
  <si>
    <t>H</t>
  </si>
  <si>
    <t>E</t>
  </si>
  <si>
    <t>K</t>
  </si>
  <si>
    <t>J</t>
  </si>
  <si>
    <t>C</t>
  </si>
  <si>
    <t>I</t>
  </si>
  <si>
    <t>L</t>
  </si>
  <si>
    <t>DNI</t>
  </si>
  <si>
    <t>B</t>
  </si>
  <si>
    <t>D</t>
  </si>
  <si>
    <t>G</t>
  </si>
  <si>
    <t>Tarea</t>
  </si>
  <si>
    <t>M</t>
  </si>
  <si>
    <t>N</t>
  </si>
  <si>
    <t>Duración</t>
  </si>
  <si>
    <t xml:space="preserve">Duración </t>
  </si>
  <si>
    <t>Recursos_1</t>
  </si>
  <si>
    <t>Recursos_2</t>
  </si>
  <si>
    <t>Fecha Inicio</t>
  </si>
  <si>
    <t>Fecha Fin</t>
  </si>
  <si>
    <t>P</t>
  </si>
  <si>
    <t>S</t>
  </si>
  <si>
    <t>Flujo de Pagos</t>
  </si>
  <si>
    <t>Acumulado pagos</t>
  </si>
  <si>
    <t>Flujo de ingresos</t>
  </si>
  <si>
    <t>Flujo de Caja</t>
  </si>
  <si>
    <t>Acumulado FC</t>
  </si>
  <si>
    <t>nº Analistas</t>
  </si>
  <si>
    <t>nº Programadores</t>
  </si>
  <si>
    <t>nº Servidores</t>
  </si>
  <si>
    <t>2A</t>
  </si>
  <si>
    <t>1A1S</t>
  </si>
  <si>
    <t>1P1A</t>
  </si>
  <si>
    <t>3A1S</t>
  </si>
  <si>
    <t>2P1A</t>
  </si>
  <si>
    <t>2P</t>
  </si>
  <si>
    <t>2P1S</t>
  </si>
  <si>
    <t>1A</t>
  </si>
  <si>
    <t>Alumno: Stéphane Díaz-Alejo León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</si>
</sst>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000000"/>
      <name val="Arial"/>
      <family val="2"/>
      <charset val="1"/>
    </font>
    <font>
      <sz val="12"/>
      <color theme="1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Arial"/>
      <family val="2"/>
    </font>
    <font>
      <sz val="18"/>
      <color theme="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/>
      <top style="thick">
        <color rgb="FF000000"/>
      </top>
      <bottom style="medium">
        <color indexed="64"/>
      </bottom>
      <diagonal/>
    </border>
    <border>
      <left/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000000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theme="1"/>
      </left>
      <right/>
      <top style="thick">
        <color theme="1"/>
      </top>
      <bottom style="medium">
        <color indexed="64"/>
      </bottom>
      <diagonal/>
    </border>
    <border>
      <left/>
      <right style="medium">
        <color indexed="64"/>
      </right>
      <top style="thick">
        <color theme="1"/>
      </top>
      <bottom style="medium">
        <color indexed="64"/>
      </bottom>
      <diagonal/>
    </border>
    <border>
      <left style="medium">
        <color indexed="64"/>
      </left>
      <right/>
      <top style="thick">
        <color theme="1"/>
      </top>
      <bottom style="medium">
        <color indexed="64"/>
      </bottom>
      <diagonal/>
    </border>
    <border>
      <left/>
      <right style="thick">
        <color theme="1"/>
      </right>
      <top style="thick">
        <color theme="1"/>
      </top>
      <bottom style="medium">
        <color indexed="64"/>
      </bottom>
      <diagonal/>
    </border>
    <border>
      <left style="thick">
        <color theme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theme="1"/>
      </right>
      <top/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 style="thick">
        <color auto="1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0" xfId="0" applyFont="1"/>
    <xf numFmtId="0" fontId="2" fillId="0" borderId="8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" fontId="1" fillId="0" borderId="6" xfId="0" applyNumberFormat="1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3" fillId="0" borderId="0" xfId="0" applyFont="1" applyBorder="1"/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right"/>
    </xf>
    <xf numFmtId="1" fontId="1" fillId="0" borderId="28" xfId="0" applyNumberFormat="1" applyFont="1" applyBorder="1" applyAlignment="1">
      <alignment horizontal="center" vertical="top" wrapText="1"/>
    </xf>
    <xf numFmtId="1" fontId="1" fillId="0" borderId="29" xfId="0" applyNumberFormat="1" applyFont="1" applyBorder="1" applyAlignment="1">
      <alignment horizontal="center" vertical="top" wrapText="1"/>
    </xf>
    <xf numFmtId="1" fontId="1" fillId="0" borderId="31" xfId="0" applyNumberFormat="1" applyFont="1" applyBorder="1" applyAlignment="1">
      <alignment horizontal="center" vertical="top" wrapText="1"/>
    </xf>
    <xf numFmtId="1" fontId="1" fillId="0" borderId="32" xfId="0" applyNumberFormat="1" applyFont="1" applyBorder="1" applyAlignment="1">
      <alignment horizontal="center" vertical="top" wrapText="1"/>
    </xf>
    <xf numFmtId="0" fontId="2" fillId="0" borderId="0" xfId="0" applyFont="1" applyFill="1"/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1" fontId="1" fillId="0" borderId="21" xfId="0" applyNumberFormat="1" applyFont="1" applyBorder="1" applyAlignment="1">
      <alignment horizontal="center" vertical="top" wrapText="1"/>
    </xf>
    <xf numFmtId="1" fontId="4" fillId="0" borderId="37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8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Font="1"/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right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/>
    <xf numFmtId="0" fontId="2" fillId="0" borderId="38" xfId="0" applyFont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7" fillId="3" borderId="39" xfId="0" applyFont="1" applyFill="1" applyBorder="1"/>
    <xf numFmtId="1" fontId="1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1" fontId="1" fillId="0" borderId="26" xfId="0" applyNumberFormat="1" applyFont="1" applyBorder="1" applyAlignment="1">
      <alignment horizontal="center" vertical="top" wrapText="1"/>
    </xf>
    <xf numFmtId="1" fontId="1" fillId="0" borderId="27" xfId="0" applyNumberFormat="1" applyFont="1" applyBorder="1" applyAlignment="1">
      <alignment horizontal="center" vertical="top" wrapText="1"/>
    </xf>
    <xf numFmtId="1" fontId="1" fillId="0" borderId="33" xfId="0" applyNumberFormat="1" applyFont="1" applyBorder="1" applyAlignment="1">
      <alignment horizontal="center" vertical="top" wrapText="1"/>
    </xf>
    <xf numFmtId="1" fontId="1" fillId="0" borderId="34" xfId="0" applyNumberFormat="1" applyFont="1" applyBorder="1" applyAlignment="1">
      <alignment horizontal="center" vertical="top" wrapText="1"/>
    </xf>
    <xf numFmtId="1" fontId="1" fillId="2" borderId="35" xfId="0" applyNumberFormat="1" applyFont="1" applyFill="1" applyBorder="1" applyAlignment="1">
      <alignment horizontal="center" vertical="top" wrapText="1"/>
    </xf>
    <xf numFmtId="1" fontId="1" fillId="2" borderId="36" xfId="0" applyNumberFormat="1" applyFont="1" applyFill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1" fontId="1" fillId="0" borderId="13" xfId="0" applyNumberFormat="1" applyFont="1" applyBorder="1" applyAlignment="1">
      <alignment horizontal="center" vertical="top" wrapText="1"/>
    </xf>
    <xf numFmtId="1" fontId="1" fillId="0" borderId="14" xfId="0" applyNumberFormat="1" applyFont="1" applyBorder="1" applyAlignment="1">
      <alignment horizontal="center" vertical="top" wrapText="1"/>
    </xf>
    <xf numFmtId="1" fontId="1" fillId="0" borderId="8" xfId="0" applyNumberFormat="1" applyFont="1" applyBorder="1" applyAlignment="1">
      <alignment horizontal="center" vertical="top" wrapText="1"/>
    </xf>
    <xf numFmtId="1" fontId="1" fillId="0" borderId="23" xfId="0" applyNumberFormat="1" applyFont="1" applyBorder="1" applyAlignment="1">
      <alignment horizontal="center" vertical="top" wrapText="1"/>
    </xf>
    <xf numFmtId="0" fontId="7" fillId="3" borderId="38" xfId="0" applyFont="1" applyFill="1" applyBorder="1"/>
    <xf numFmtId="0" fontId="2" fillId="3" borderId="39" xfId="0" applyFont="1" applyFill="1" applyBorder="1" applyAlignment="1">
      <alignment horizontal="center" vertical="center"/>
    </xf>
    <xf numFmtId="0" fontId="1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2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206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3</xdr:row>
      <xdr:rowOff>160020</xdr:rowOff>
    </xdr:from>
    <xdr:to>
      <xdr:col>10</xdr:col>
      <xdr:colOff>15240</xdr:colOff>
      <xdr:row>5</xdr:row>
      <xdr:rowOff>144780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3652520" y="678180"/>
          <a:ext cx="670560" cy="330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7</xdr:row>
      <xdr:rowOff>0</xdr:rowOff>
    </xdr:from>
    <xdr:to>
      <xdr:col>10</xdr:col>
      <xdr:colOff>22860</xdr:colOff>
      <xdr:row>10</xdr:row>
      <xdr:rowOff>38100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2636520" y="1226820"/>
          <a:ext cx="662940" cy="5638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15</xdr:row>
      <xdr:rowOff>114300</xdr:rowOff>
    </xdr:from>
    <xdr:to>
      <xdr:col>11</xdr:col>
      <xdr:colOff>7620</xdr:colOff>
      <xdr:row>18</xdr:row>
      <xdr:rowOff>30480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V="1">
          <a:off x="2308860" y="2743200"/>
          <a:ext cx="1303020" cy="4419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</xdr:row>
      <xdr:rowOff>91440</xdr:rowOff>
    </xdr:from>
    <xdr:to>
      <xdr:col>16</xdr:col>
      <xdr:colOff>0</xdr:colOff>
      <xdr:row>4</xdr:row>
      <xdr:rowOff>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V="1">
          <a:off x="4602480" y="61722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4</xdr:row>
      <xdr:rowOff>121920</xdr:rowOff>
    </xdr:from>
    <xdr:to>
      <xdr:col>15</xdr:col>
      <xdr:colOff>320040</xdr:colOff>
      <xdr:row>9</xdr:row>
      <xdr:rowOff>38100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4594860" y="822960"/>
          <a:ext cx="640080" cy="792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10</xdr:row>
      <xdr:rowOff>15240</xdr:rowOff>
    </xdr:from>
    <xdr:to>
      <xdr:col>16</xdr:col>
      <xdr:colOff>7620</xdr:colOff>
      <xdr:row>10</xdr:row>
      <xdr:rowOff>99060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flipV="1">
          <a:off x="4610100" y="176784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15</xdr:row>
      <xdr:rowOff>167640</xdr:rowOff>
    </xdr:from>
    <xdr:to>
      <xdr:col>17</xdr:col>
      <xdr:colOff>15240</xdr:colOff>
      <xdr:row>16</xdr:row>
      <xdr:rowOff>60960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>
          <a:off x="4282440" y="2796540"/>
          <a:ext cx="647700" cy="685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</xdr:row>
      <xdr:rowOff>144780</xdr:rowOff>
    </xdr:from>
    <xdr:to>
      <xdr:col>21</xdr:col>
      <xdr:colOff>320040</xdr:colOff>
      <xdr:row>4</xdr:row>
      <xdr:rowOff>53340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 flipV="1">
          <a:off x="6560820" y="67056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12</xdr:row>
      <xdr:rowOff>15240</xdr:rowOff>
    </xdr:from>
    <xdr:to>
      <xdr:col>18</xdr:col>
      <xdr:colOff>281940</xdr:colOff>
      <xdr:row>14</xdr:row>
      <xdr:rowOff>15240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>
          <a:off x="5775960" y="2118360"/>
          <a:ext cx="403860" cy="3505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6</xdr:row>
      <xdr:rowOff>0</xdr:rowOff>
    </xdr:from>
    <xdr:to>
      <xdr:col>24</xdr:col>
      <xdr:colOff>30480</xdr:colOff>
      <xdr:row>8</xdr:row>
      <xdr:rowOff>15240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>
          <a:off x="7833360" y="105156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12</xdr:row>
      <xdr:rowOff>7620</xdr:rowOff>
    </xdr:from>
    <xdr:to>
      <xdr:col>23</xdr:col>
      <xdr:colOff>76200</xdr:colOff>
      <xdr:row>16</xdr:row>
      <xdr:rowOff>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 flipV="1">
          <a:off x="6873240" y="2110740"/>
          <a:ext cx="739140" cy="6934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12</xdr:row>
      <xdr:rowOff>7620</xdr:rowOff>
    </xdr:from>
    <xdr:to>
      <xdr:col>24</xdr:col>
      <xdr:colOff>312420</xdr:colOff>
      <xdr:row>15</xdr:row>
      <xdr:rowOff>22860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7894320" y="2110740"/>
          <a:ext cx="281940" cy="5410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9</xdr:row>
      <xdr:rowOff>114300</xdr:rowOff>
    </xdr:from>
    <xdr:to>
      <xdr:col>28</xdr:col>
      <xdr:colOff>15240</xdr:colOff>
      <xdr:row>12</xdr:row>
      <xdr:rowOff>0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>
          <a:off x="8542020" y="1691640"/>
          <a:ext cx="647700" cy="411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19</xdr:row>
      <xdr:rowOff>0</xdr:rowOff>
    </xdr:from>
    <xdr:to>
      <xdr:col>25</xdr:col>
      <xdr:colOff>15240</xdr:colOff>
      <xdr:row>21</xdr:row>
      <xdr:rowOff>15240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>
          <a:off x="8145780" y="332994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16</xdr:row>
      <xdr:rowOff>7620</xdr:rowOff>
    </xdr:from>
    <xdr:to>
      <xdr:col>28</xdr:col>
      <xdr:colOff>297180</xdr:colOff>
      <xdr:row>17</xdr:row>
      <xdr:rowOff>160020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>
          <a:off x="8854440" y="2811780"/>
          <a:ext cx="617220" cy="3276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14</xdr:row>
      <xdr:rowOff>7620</xdr:rowOff>
    </xdr:from>
    <xdr:to>
      <xdr:col>29</xdr:col>
      <xdr:colOff>259080</xdr:colOff>
      <xdr:row>17</xdr:row>
      <xdr:rowOff>167640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>
          <a:off x="9738360" y="2461260"/>
          <a:ext cx="22860" cy="685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23"/>
  <sheetViews>
    <sheetView tabSelected="1" zoomScale="64" zoomScaleNormal="64" workbookViewId="0">
      <selection activeCell="E19" sqref="E19"/>
    </sheetView>
  </sheetViews>
  <sheetFormatPr baseColWidth="10" defaultColWidth="3.33203125" defaultRowHeight="24.9" customHeight="1"/>
  <cols>
    <col min="1" max="1" width="12.88671875" style="4" customWidth="1"/>
    <col min="2" max="4" width="17.33203125" style="4" customWidth="1"/>
    <col min="5" max="5" width="8" style="16" customWidth="1"/>
    <col min="6" max="6" width="19.5546875" style="16" customWidth="1"/>
    <col min="7" max="7" width="6.44140625" style="16" customWidth="1"/>
    <col min="8" max="8" width="16.109375" style="16" customWidth="1"/>
    <col min="9" max="9" width="7.6640625" style="16" customWidth="1"/>
    <col min="10" max="10" width="10.44140625" style="16" customWidth="1"/>
    <col min="11" max="11" width="7.6640625" style="16" customWidth="1"/>
    <col min="12" max="50" width="15.6640625" style="16" customWidth="1"/>
    <col min="51" max="54" width="3.33203125" style="16"/>
    <col min="55" max="16384" width="3.33203125" style="4"/>
  </cols>
  <sheetData>
    <row r="1" spans="1:87" ht="24.9" customHeight="1">
      <c r="A1" s="39" t="s">
        <v>13</v>
      </c>
      <c r="B1" s="40" t="s">
        <v>17</v>
      </c>
      <c r="C1" s="40" t="s">
        <v>20</v>
      </c>
      <c r="D1" s="40" t="s">
        <v>21</v>
      </c>
      <c r="E1" s="41"/>
      <c r="F1" s="51" t="s">
        <v>18</v>
      </c>
      <c r="G1" s="44"/>
      <c r="H1" s="52" t="s">
        <v>19</v>
      </c>
      <c r="I1" s="42"/>
      <c r="J1" s="43"/>
      <c r="K1" s="43"/>
      <c r="L1" s="44" t="s">
        <v>13</v>
      </c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</row>
    <row r="2" spans="1:87" ht="24.9" customHeight="1">
      <c r="A2" s="45" t="s">
        <v>0</v>
      </c>
      <c r="B2" s="46">
        <v>2</v>
      </c>
      <c r="C2" s="46">
        <v>0</v>
      </c>
      <c r="D2" s="46">
        <v>2</v>
      </c>
      <c r="E2" s="61">
        <v>1</v>
      </c>
      <c r="F2" s="49" t="s">
        <v>0</v>
      </c>
      <c r="G2" s="47"/>
      <c r="H2" s="50"/>
      <c r="I2" s="47"/>
      <c r="J2" s="43"/>
      <c r="K2" s="48"/>
      <c r="L2" s="39" t="s">
        <v>0</v>
      </c>
      <c r="M2" s="54" t="s">
        <v>39</v>
      </c>
      <c r="N2" s="54" t="s">
        <v>39</v>
      </c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 t="e">
        <f>IF(AND(AO$11&gt;=Caminocrítico!$E$6+1,AO$11&lt;=Caminocrítico!$H$6),AL2,"")</f>
        <v>#REF!</v>
      </c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</row>
    <row r="3" spans="1:87" ht="24.9" customHeight="1">
      <c r="A3" s="45" t="s">
        <v>10</v>
      </c>
      <c r="B3" s="46">
        <v>2</v>
      </c>
      <c r="C3" s="46">
        <v>0</v>
      </c>
      <c r="D3" s="46">
        <v>2</v>
      </c>
      <c r="E3" s="61">
        <v>2</v>
      </c>
      <c r="F3" s="50" t="s">
        <v>0</v>
      </c>
      <c r="G3" s="47"/>
      <c r="H3" s="50"/>
      <c r="I3" s="47"/>
      <c r="J3" s="43"/>
      <c r="K3" s="48"/>
      <c r="L3" s="39" t="s">
        <v>10</v>
      </c>
      <c r="M3" s="54" t="s">
        <v>32</v>
      </c>
      <c r="N3" s="54" t="s">
        <v>32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5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</row>
    <row r="4" spans="1:87" ht="24.9" customHeight="1">
      <c r="A4" s="45" t="s">
        <v>6</v>
      </c>
      <c r="B4" s="46">
        <v>3</v>
      </c>
      <c r="C4" s="46">
        <v>2</v>
      </c>
      <c r="D4" s="46">
        <v>5</v>
      </c>
      <c r="E4" s="61">
        <v>1</v>
      </c>
      <c r="F4" s="50" t="s">
        <v>0</v>
      </c>
      <c r="G4" s="47">
        <v>1</v>
      </c>
      <c r="H4" s="50" t="s">
        <v>23</v>
      </c>
      <c r="I4" s="47"/>
      <c r="J4" s="43"/>
      <c r="K4" s="48"/>
      <c r="L4" s="39" t="s">
        <v>6</v>
      </c>
      <c r="M4" s="54"/>
      <c r="N4" s="54"/>
      <c r="O4" s="54" t="s">
        <v>33</v>
      </c>
      <c r="P4" s="54" t="s">
        <v>33</v>
      </c>
      <c r="Q4" s="54" t="s">
        <v>33</v>
      </c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5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</row>
    <row r="5" spans="1:87" ht="24.9" customHeight="1">
      <c r="A5" s="45" t="s">
        <v>11</v>
      </c>
      <c r="B5" s="46">
        <v>3</v>
      </c>
      <c r="C5" s="46">
        <v>2</v>
      </c>
      <c r="D5" s="46">
        <v>5</v>
      </c>
      <c r="E5" s="61">
        <v>1</v>
      </c>
      <c r="F5" s="50" t="s">
        <v>22</v>
      </c>
      <c r="G5" s="47">
        <v>1</v>
      </c>
      <c r="H5" s="50" t="s">
        <v>0</v>
      </c>
      <c r="I5" s="47"/>
      <c r="J5" s="43"/>
      <c r="K5" s="48"/>
      <c r="L5" s="39" t="s">
        <v>11</v>
      </c>
      <c r="M5" s="54"/>
      <c r="N5" s="54"/>
      <c r="O5" s="54" t="s">
        <v>34</v>
      </c>
      <c r="P5" s="54" t="s">
        <v>34</v>
      </c>
      <c r="Q5" s="54" t="s">
        <v>34</v>
      </c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6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87" ht="24.9" customHeight="1">
      <c r="A6" s="45" t="s">
        <v>3</v>
      </c>
      <c r="B6" s="46">
        <v>2</v>
      </c>
      <c r="C6" s="46">
        <v>5</v>
      </c>
      <c r="D6" s="46">
        <v>7</v>
      </c>
      <c r="E6" s="61">
        <v>3</v>
      </c>
      <c r="F6" s="50" t="s">
        <v>0</v>
      </c>
      <c r="G6" s="47">
        <v>1</v>
      </c>
      <c r="H6" s="50" t="s">
        <v>23</v>
      </c>
      <c r="I6" s="47"/>
      <c r="J6" s="43"/>
      <c r="K6" s="48"/>
      <c r="L6" s="39" t="s">
        <v>3</v>
      </c>
      <c r="M6" s="54"/>
      <c r="N6" s="54"/>
      <c r="O6" s="54"/>
      <c r="P6" s="54"/>
      <c r="Q6" s="54"/>
      <c r="R6" s="54" t="s">
        <v>35</v>
      </c>
      <c r="S6" s="54" t="s">
        <v>35</v>
      </c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6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87" ht="24.9" customHeight="1">
      <c r="A7" s="45" t="s">
        <v>1</v>
      </c>
      <c r="B7" s="46">
        <v>2</v>
      </c>
      <c r="C7" s="46">
        <v>5</v>
      </c>
      <c r="D7" s="46">
        <v>7</v>
      </c>
      <c r="E7" s="61">
        <v>2</v>
      </c>
      <c r="F7" s="50" t="s">
        <v>22</v>
      </c>
      <c r="G7" s="47">
        <v>1</v>
      </c>
      <c r="H7" s="50" t="s">
        <v>0</v>
      </c>
      <c r="I7" s="47"/>
      <c r="J7" s="43"/>
      <c r="K7" s="48"/>
      <c r="L7" s="39" t="s">
        <v>1</v>
      </c>
      <c r="M7" s="54"/>
      <c r="N7" s="54"/>
      <c r="O7" s="54"/>
      <c r="P7" s="54"/>
      <c r="Q7" s="54"/>
      <c r="R7" s="54" t="s">
        <v>36</v>
      </c>
      <c r="S7" s="54" t="s">
        <v>36</v>
      </c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6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87" ht="24.9" customHeight="1">
      <c r="A8" s="45" t="s">
        <v>12</v>
      </c>
      <c r="B8" s="46">
        <v>4</v>
      </c>
      <c r="C8" s="46">
        <v>2</v>
      </c>
      <c r="D8" s="46">
        <v>6</v>
      </c>
      <c r="E8" s="61">
        <v>2</v>
      </c>
      <c r="F8" s="50" t="s">
        <v>22</v>
      </c>
      <c r="G8" s="47"/>
      <c r="H8" s="50"/>
      <c r="I8" s="47"/>
      <c r="J8" s="43"/>
      <c r="K8" s="48"/>
      <c r="L8" s="39" t="s">
        <v>12</v>
      </c>
      <c r="M8" s="54"/>
      <c r="N8" s="54"/>
      <c r="O8" s="54" t="s">
        <v>37</v>
      </c>
      <c r="P8" s="54" t="s">
        <v>37</v>
      </c>
      <c r="Q8" s="54" t="s">
        <v>37</v>
      </c>
      <c r="R8" s="54" t="s">
        <v>37</v>
      </c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6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87" ht="24.9" customHeight="1">
      <c r="A9" s="45" t="s">
        <v>2</v>
      </c>
      <c r="B9" s="46">
        <v>2</v>
      </c>
      <c r="C9" s="46">
        <v>7</v>
      </c>
      <c r="D9" s="46">
        <v>9</v>
      </c>
      <c r="E9" s="61">
        <v>2</v>
      </c>
      <c r="F9" s="50" t="s">
        <v>22</v>
      </c>
      <c r="G9" s="47">
        <v>1</v>
      </c>
      <c r="H9" s="50" t="s">
        <v>23</v>
      </c>
      <c r="I9" s="47"/>
      <c r="J9" s="43"/>
      <c r="K9" s="48"/>
      <c r="L9" s="39" t="s">
        <v>2</v>
      </c>
      <c r="M9" s="54"/>
      <c r="N9" s="54"/>
      <c r="O9" s="54"/>
      <c r="P9" s="54"/>
      <c r="Q9" s="54"/>
      <c r="R9" s="54"/>
      <c r="S9" s="54"/>
      <c r="T9" s="54" t="s">
        <v>38</v>
      </c>
      <c r="U9" s="54" t="s">
        <v>38</v>
      </c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6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87" ht="24.9" customHeight="1">
      <c r="A10" s="45" t="s">
        <v>7</v>
      </c>
      <c r="B10" s="46">
        <v>3</v>
      </c>
      <c r="C10" s="46">
        <v>7</v>
      </c>
      <c r="D10" s="46">
        <v>10</v>
      </c>
      <c r="E10" s="61">
        <v>1</v>
      </c>
      <c r="F10" s="50" t="s">
        <v>0</v>
      </c>
      <c r="G10" s="47"/>
      <c r="H10" s="50"/>
      <c r="I10" s="47"/>
      <c r="J10" s="43"/>
      <c r="K10" s="48"/>
      <c r="L10" s="39" t="s">
        <v>7</v>
      </c>
      <c r="M10" s="54"/>
      <c r="N10" s="54"/>
      <c r="O10" s="54"/>
      <c r="P10" s="54"/>
      <c r="Q10" s="54"/>
      <c r="R10" s="54"/>
      <c r="S10" s="54"/>
      <c r="T10" s="54" t="s">
        <v>39</v>
      </c>
      <c r="U10" s="54" t="s">
        <v>39</v>
      </c>
      <c r="V10" s="54" t="s">
        <v>39</v>
      </c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6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</row>
    <row r="11" spans="1:87" s="15" customFormat="1" ht="24.9" customHeight="1">
      <c r="M11" s="53">
        <v>1</v>
      </c>
      <c r="N11" s="53">
        <v>2</v>
      </c>
      <c r="O11" s="53">
        <v>3</v>
      </c>
      <c r="P11" s="53">
        <v>4</v>
      </c>
      <c r="Q11" s="53">
        <v>5</v>
      </c>
      <c r="R11" s="53">
        <v>6</v>
      </c>
      <c r="S11" s="53">
        <v>7</v>
      </c>
      <c r="T11" s="53">
        <v>8</v>
      </c>
      <c r="U11" s="53">
        <v>9</v>
      </c>
      <c r="V11" s="53">
        <v>10</v>
      </c>
      <c r="W11" s="53">
        <v>11</v>
      </c>
      <c r="X11" s="53">
        <v>12</v>
      </c>
      <c r="Y11" s="53">
        <v>13</v>
      </c>
      <c r="Z11" s="53">
        <v>14</v>
      </c>
      <c r="AA11" s="53">
        <v>15</v>
      </c>
      <c r="AB11" s="53">
        <v>16</v>
      </c>
      <c r="AC11" s="53">
        <v>17</v>
      </c>
      <c r="AD11" s="53">
        <v>18</v>
      </c>
      <c r="AE11" s="53">
        <v>19</v>
      </c>
      <c r="AF11" s="53">
        <v>20</v>
      </c>
      <c r="AG11" s="53">
        <v>21</v>
      </c>
      <c r="AH11" s="53">
        <v>22</v>
      </c>
      <c r="AI11" s="53">
        <v>23</v>
      </c>
      <c r="AJ11" s="53">
        <v>24</v>
      </c>
      <c r="AK11" s="53">
        <v>25</v>
      </c>
      <c r="AL11" s="53">
        <v>26</v>
      </c>
      <c r="AM11" s="53">
        <v>27</v>
      </c>
      <c r="AN11" s="53">
        <v>28</v>
      </c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4"/>
      <c r="BD11" s="4"/>
      <c r="BE11" s="4"/>
      <c r="BF11" s="4"/>
      <c r="BG11" s="4"/>
      <c r="BH11" s="4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</row>
    <row r="12" spans="1:87" s="15" customFormat="1" ht="24.9" customHeight="1">
      <c r="B12" s="15" t="s">
        <v>40</v>
      </c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4"/>
      <c r="BD12" s="4"/>
      <c r="BE12" s="4"/>
      <c r="BF12" s="4"/>
      <c r="BG12" s="4"/>
      <c r="BH12" s="4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</row>
    <row r="13" spans="1:87" s="15" customFormat="1" ht="24.9" customHeight="1"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4"/>
      <c r="BD13" s="4"/>
      <c r="BE13" s="4"/>
      <c r="BF13" s="4"/>
      <c r="BG13" s="4"/>
      <c r="BH13" s="4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</row>
    <row r="14" spans="1:87" s="15" customFormat="1" ht="24.9" customHeight="1"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4"/>
      <c r="BD14" s="4"/>
      <c r="BE14" s="4"/>
      <c r="BF14" s="4"/>
      <c r="BG14" s="4"/>
      <c r="BH14" s="4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</row>
    <row r="15" spans="1:87" ht="24.9" customHeight="1">
      <c r="J15" s="60" t="s">
        <v>24</v>
      </c>
      <c r="K15" s="58"/>
      <c r="L15" s="59"/>
      <c r="M15" s="57">
        <f>M21*CA+M22*CP+M23*CS</f>
        <v>1500</v>
      </c>
      <c r="N15" s="57">
        <f>N21*CA+N22*CP+N23*CS</f>
        <v>1500</v>
      </c>
      <c r="O15" s="57">
        <f>O21*CA+O22*CP+O23*CS</f>
        <v>2500</v>
      </c>
      <c r="P15" s="57">
        <f>P21*CA+P22*CP+P23*CS</f>
        <v>2500</v>
      </c>
      <c r="Q15" s="57">
        <f>Q21*CA+Q22*CP+Q23*CS</f>
        <v>2500</v>
      </c>
      <c r="R15" s="57">
        <f>R21*CA+R22*CP+R23*CS</f>
        <v>3900</v>
      </c>
      <c r="S15" s="57">
        <f>S21*CA+S22*CP+S23*CS</f>
        <v>3100</v>
      </c>
      <c r="T15" s="57">
        <f>T21*CA+T22*CP+T23*CS</f>
        <v>1600</v>
      </c>
      <c r="U15" s="57">
        <f>U21*CA+U22*CP+U23*CS</f>
        <v>1600</v>
      </c>
      <c r="V15" s="57">
        <f>V21*CA+V22*CP+V23*CS</f>
        <v>500</v>
      </c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</row>
    <row r="16" spans="1:87" ht="24.9" customHeight="1">
      <c r="J16" s="60" t="s">
        <v>25</v>
      </c>
      <c r="K16" s="58"/>
      <c r="L16" s="59"/>
      <c r="M16" s="57">
        <v>1500</v>
      </c>
      <c r="N16" s="57">
        <f>M16+N15</f>
        <v>3000</v>
      </c>
      <c r="O16" s="57">
        <f t="shared" ref="O16:V16" si="0">N16+O15</f>
        <v>5500</v>
      </c>
      <c r="P16" s="57">
        <f t="shared" si="0"/>
        <v>8000</v>
      </c>
      <c r="Q16" s="57">
        <f t="shared" si="0"/>
        <v>10500</v>
      </c>
      <c r="R16" s="57">
        <f t="shared" si="0"/>
        <v>14400</v>
      </c>
      <c r="S16" s="57">
        <f t="shared" si="0"/>
        <v>17500</v>
      </c>
      <c r="T16" s="57">
        <f t="shared" si="0"/>
        <v>19100</v>
      </c>
      <c r="U16" s="57">
        <f t="shared" si="0"/>
        <v>20700</v>
      </c>
      <c r="V16" s="57">
        <f>U16+V15</f>
        <v>21200</v>
      </c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</row>
    <row r="17" spans="9:41" ht="24.9" customHeight="1">
      <c r="J17" s="60" t="s">
        <v>26</v>
      </c>
      <c r="K17" s="58"/>
      <c r="L17" s="59"/>
      <c r="M17" s="57"/>
      <c r="N17" s="57"/>
      <c r="O17" s="57"/>
      <c r="P17" s="57"/>
      <c r="Q17" s="57"/>
      <c r="R17" s="57">
        <v>16300</v>
      </c>
      <c r="S17" s="57"/>
      <c r="T17" s="57"/>
      <c r="U17" s="57"/>
      <c r="V17" s="57">
        <v>16500</v>
      </c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</row>
    <row r="18" spans="9:41" ht="24.9" customHeight="1">
      <c r="J18" s="60" t="s">
        <v>27</v>
      </c>
      <c r="K18" s="58"/>
      <c r="L18" s="59"/>
      <c r="M18" s="57">
        <f>M17-M15</f>
        <v>-1500</v>
      </c>
      <c r="N18" s="57">
        <f t="shared" ref="N18:V18" si="1">N17-N15</f>
        <v>-1500</v>
      </c>
      <c r="O18" s="57">
        <f t="shared" si="1"/>
        <v>-2500</v>
      </c>
      <c r="P18" s="57">
        <f t="shared" si="1"/>
        <v>-2500</v>
      </c>
      <c r="Q18" s="57">
        <f t="shared" si="1"/>
        <v>-2500</v>
      </c>
      <c r="R18" s="57">
        <f>R17-R15</f>
        <v>12400</v>
      </c>
      <c r="S18" s="57">
        <f t="shared" si="1"/>
        <v>-3100</v>
      </c>
      <c r="T18" s="57">
        <f t="shared" si="1"/>
        <v>-1600</v>
      </c>
      <c r="U18" s="57">
        <f t="shared" si="1"/>
        <v>-1600</v>
      </c>
      <c r="V18" s="57">
        <f>V17-V15</f>
        <v>16000</v>
      </c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</row>
    <row r="19" spans="9:41" ht="24.9" customHeight="1">
      <c r="J19" s="60" t="s">
        <v>28</v>
      </c>
      <c r="K19" s="58"/>
      <c r="L19" s="59"/>
      <c r="M19" s="57">
        <v>-1500</v>
      </c>
      <c r="N19" s="57">
        <f>M19+N18</f>
        <v>-3000</v>
      </c>
      <c r="O19" s="57">
        <f t="shared" ref="O19:V19" si="2">N19+O18</f>
        <v>-5500</v>
      </c>
      <c r="P19" s="57">
        <f t="shared" si="2"/>
        <v>-8000</v>
      </c>
      <c r="Q19" s="57">
        <f t="shared" si="2"/>
        <v>-10500</v>
      </c>
      <c r="R19" s="57">
        <f t="shared" si="2"/>
        <v>1900</v>
      </c>
      <c r="S19" s="57">
        <f t="shared" si="2"/>
        <v>-1200</v>
      </c>
      <c r="T19" s="57">
        <f t="shared" si="2"/>
        <v>-2800</v>
      </c>
      <c r="U19" s="57">
        <f t="shared" si="2"/>
        <v>-4400</v>
      </c>
      <c r="V19" s="57">
        <f t="shared" si="2"/>
        <v>11600</v>
      </c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</row>
    <row r="21" spans="9:41" ht="24.9" customHeight="1">
      <c r="I21" s="79" t="s">
        <v>29</v>
      </c>
      <c r="J21" s="80"/>
      <c r="K21" s="58"/>
      <c r="L21" s="81">
        <v>500</v>
      </c>
      <c r="M21" s="57">
        <v>3</v>
      </c>
      <c r="N21" s="57">
        <v>3</v>
      </c>
      <c r="O21" s="57">
        <v>2</v>
      </c>
      <c r="P21" s="57">
        <v>2</v>
      </c>
      <c r="Q21" s="57">
        <v>2</v>
      </c>
      <c r="R21" s="57">
        <v>4</v>
      </c>
      <c r="S21" s="57">
        <v>4</v>
      </c>
      <c r="T21" s="57">
        <v>1</v>
      </c>
      <c r="U21" s="57">
        <v>1</v>
      </c>
      <c r="V21" s="57">
        <v>1</v>
      </c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</row>
    <row r="22" spans="9:41" ht="24.9" customHeight="1">
      <c r="I22" s="79" t="s">
        <v>30</v>
      </c>
      <c r="J22" s="82"/>
      <c r="K22" s="80"/>
      <c r="L22" s="81">
        <v>400</v>
      </c>
      <c r="M22" s="57"/>
      <c r="N22" s="57"/>
      <c r="O22" s="57">
        <v>3</v>
      </c>
      <c r="P22" s="57">
        <v>3</v>
      </c>
      <c r="Q22" s="57">
        <v>3</v>
      </c>
      <c r="R22" s="57">
        <v>4</v>
      </c>
      <c r="S22" s="57">
        <v>2</v>
      </c>
      <c r="T22" s="57">
        <v>2</v>
      </c>
      <c r="U22" s="57">
        <v>2</v>
      </c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</row>
    <row r="23" spans="9:41" ht="24.9" customHeight="1">
      <c r="I23" s="79" t="s">
        <v>31</v>
      </c>
      <c r="J23" s="80"/>
      <c r="K23" s="58"/>
      <c r="L23" s="81">
        <v>300</v>
      </c>
      <c r="M23" s="57"/>
      <c r="N23" s="57"/>
      <c r="O23" s="57">
        <v>1</v>
      </c>
      <c r="P23" s="57">
        <v>1</v>
      </c>
      <c r="Q23" s="57">
        <v>1</v>
      </c>
      <c r="R23" s="57">
        <v>1</v>
      </c>
      <c r="S23" s="57">
        <v>1</v>
      </c>
      <c r="T23" s="57">
        <v>1</v>
      </c>
      <c r="U23" s="57">
        <v>1</v>
      </c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</row>
  </sheetData>
  <conditionalFormatting sqref="M2:AN10">
    <cfRule type="expression" dxfId="11" priority="16">
      <formula>M2&lt;&gt;""</formula>
    </cfRule>
  </conditionalFormatting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stopIfTrue="1" id="{9639FF5C-CECC-401A-B995-A0282FA41675}">
            <xm:f>AND(Caminocrítico!$G$8=0,M2&lt;&gt;"")</xm:f>
            <x14:dxf>
              <fill>
                <patternFill>
                  <bgColor rgb="FFC00000"/>
                </patternFill>
              </fill>
            </x14:dxf>
          </x14:cfRule>
          <xm:sqref>M2:AO2</xm:sqref>
        </x14:conditionalFormatting>
        <x14:conditionalFormatting xmlns:xm="http://schemas.microsoft.com/office/excel/2006/main">
          <x14:cfRule type="expression" priority="14" stopIfTrue="1" id="{1F7AB6CD-FA49-4735-95A9-A76D29B7B7DA}">
            <xm:f>AND(Caminocrítico!$F$20=0,M$3&lt;&gt;"")</xm:f>
            <x14:dxf>
              <fill>
                <patternFill>
                  <bgColor rgb="FFC00000"/>
                </patternFill>
              </fill>
            </x14:dxf>
          </x14:cfRule>
          <xm:sqref>M3:AN3</xm:sqref>
        </x14:conditionalFormatting>
        <x14:conditionalFormatting xmlns:xm="http://schemas.microsoft.com/office/excel/2006/main">
          <x14:cfRule type="expression" priority="13" stopIfTrue="1" id="{B99A1D58-157D-43E6-86EA-2F7FDB711801}">
            <xm:f>AND(M$4&lt;&gt;"", Caminocrítico!$M$6=0)</xm:f>
            <x14:dxf>
              <fill>
                <patternFill>
                  <bgColor rgb="FFC00000"/>
                </patternFill>
              </fill>
            </x14:dxf>
          </x14:cfRule>
          <xm:sqref>M4:AN4</xm:sqref>
        </x14:conditionalFormatting>
        <x14:conditionalFormatting xmlns:xm="http://schemas.microsoft.com/office/excel/2006/main">
          <x14:cfRule type="expression" priority="12" stopIfTrue="1" id="{1A92B821-203F-4D64-AE30-0128E59E9611}">
            <xm:f>AND(M$5&lt;&gt;"",Caminocrítico!$M$12=0)</xm:f>
            <x14:dxf>
              <fill>
                <patternFill>
                  <bgColor rgb="FFC00000"/>
                </patternFill>
              </fill>
            </x14:dxf>
          </x14:cfRule>
          <xm:sqref>M5:AN5</xm:sqref>
        </x14:conditionalFormatting>
        <x14:conditionalFormatting xmlns:xm="http://schemas.microsoft.com/office/excel/2006/main">
          <x14:cfRule type="expression" priority="11" stopIfTrue="1" id="{F111618F-7A2C-4E4B-B122-1878911D7396}">
            <xm:f>AND(M$6&lt;&gt;"", Caminocrítico!$S$6=0)</xm:f>
            <x14:dxf>
              <fill>
                <patternFill>
                  <bgColor rgb="FFC00000"/>
                </patternFill>
              </fill>
            </x14:dxf>
          </x14:cfRule>
          <xm:sqref>M6:AN6</xm:sqref>
        </x14:conditionalFormatting>
        <x14:conditionalFormatting xmlns:xm="http://schemas.microsoft.com/office/excel/2006/main">
          <x14:cfRule type="expression" priority="10" stopIfTrue="1" id="{29922C75-CB19-413D-9018-7908A7273122}">
            <xm:f>AND(M$7&lt;&gt;"",Caminocrítico!$S$12=0)</xm:f>
            <x14:dxf>
              <fill>
                <patternFill>
                  <bgColor rgb="FFC00000"/>
                </patternFill>
              </fill>
            </x14:dxf>
          </x14:cfRule>
          <xm:sqref>M7:AN7</xm:sqref>
        </x14:conditionalFormatting>
        <x14:conditionalFormatting xmlns:xm="http://schemas.microsoft.com/office/excel/2006/main">
          <x14:cfRule type="expression" priority="9" stopIfTrue="1" id="{38D53D9F-FAA1-46A8-9E04-9592D2C5DBCA}">
            <xm:f>AND(M$8&lt;&gt;"",Caminocrítico!$N$18=0)</xm:f>
            <x14:dxf>
              <fill>
                <patternFill>
                  <bgColor rgb="FFC00000"/>
                </patternFill>
              </fill>
            </x14:dxf>
          </x14:cfRule>
          <xm:sqref>M8:AN8</xm:sqref>
        </x14:conditionalFormatting>
        <x14:conditionalFormatting xmlns:xm="http://schemas.microsoft.com/office/excel/2006/main">
          <x14:cfRule type="expression" priority="8" stopIfTrue="1" id="{A1C525F7-499D-4920-9A75-3FE585BAD572}">
            <xm:f>AND(M$9&lt;&gt;"",Caminocrítico!$Y$6=0)</xm:f>
            <x14:dxf>
              <fill>
                <patternFill>
                  <bgColor rgb="FFC00000"/>
                </patternFill>
              </fill>
            </x14:dxf>
          </x14:cfRule>
          <xm:sqref>M9:AN9</xm:sqref>
        </x14:conditionalFormatting>
        <x14:conditionalFormatting xmlns:xm="http://schemas.microsoft.com/office/excel/2006/main">
          <x14:cfRule type="expression" priority="7" stopIfTrue="1" id="{5EE5C9FE-9F8A-4FD3-AAE4-767A1F313D5D}">
            <xm:f>AND(M$10&lt;&gt;"",Caminocrítico!$T$18=0)</xm:f>
            <x14:dxf>
              <fill>
                <patternFill>
                  <bgColor rgb="FFC00000"/>
                </patternFill>
              </fill>
            </x14:dxf>
          </x14:cfRule>
          <xm:sqref>M10:AN10</xm:sqref>
        </x14:conditionalFormatting>
        <x14:conditionalFormatting xmlns:xm="http://schemas.microsoft.com/office/excel/2006/main">
          <x14:cfRule type="expression" priority="31" stopIfTrue="1" id="{1A92B821-203F-4D64-AE30-0128E59E9611}">
            <xm:f>AND(U$3=" ",Caminocrítico!$M$12=0)</xm:f>
            <x14:dxf>
              <fill>
                <patternFill>
                  <bgColor rgb="FFC00000"/>
                </patternFill>
              </fill>
            </x14:dxf>
          </x14:cfRule>
          <xm:sqref>U3</xm:sqref>
        </x14:conditionalFormatting>
        <x14:conditionalFormatting xmlns:xm="http://schemas.microsoft.com/office/excel/2006/main">
          <x14:cfRule type="expression" priority="32" stopIfTrue="1" id="{F111618F-7A2C-4E4B-B122-1878911D7396}">
            <xm:f>AND(U$4=" ", Caminocrítico!$S$6=0)</xm:f>
            <x14:dxf>
              <fill>
                <patternFill>
                  <bgColor rgb="FFC00000"/>
                </patternFill>
              </fill>
            </x14:dxf>
          </x14:cfRule>
          <xm:sqref>U4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51"/>
  <sheetViews>
    <sheetView zoomScale="55" zoomScaleNormal="55" workbookViewId="0">
      <selection activeCell="B2" sqref="B2"/>
    </sheetView>
  </sheetViews>
  <sheetFormatPr baseColWidth="10" defaultRowHeight="14.4"/>
  <cols>
    <col min="1" max="1" width="9" customWidth="1"/>
    <col min="2" max="2" width="15.88671875" customWidth="1"/>
    <col min="3" max="32" width="4.6640625" customWidth="1"/>
  </cols>
  <sheetData>
    <row r="1" spans="1:32" ht="13.95" customHeight="1" thickBot="1">
      <c r="A1" s="5" t="s">
        <v>9</v>
      </c>
      <c r="B1" s="38" t="e">
        <f>#REF!</f>
        <v>#REF!</v>
      </c>
    </row>
    <row r="2" spans="1:32" ht="13.95" customHeight="1" thickBot="1">
      <c r="J2" s="1"/>
      <c r="K2" s="9"/>
      <c r="L2" s="9"/>
      <c r="M2" s="1"/>
      <c r="N2" s="1"/>
      <c r="O2" s="1"/>
      <c r="P2" s="1"/>
      <c r="Q2" s="20"/>
      <c r="R2" s="20"/>
      <c r="S2" s="20"/>
      <c r="T2" s="20"/>
      <c r="U2" s="1"/>
      <c r="V2" s="1"/>
      <c r="W2" s="20"/>
      <c r="X2" s="1"/>
      <c r="Y2" s="1"/>
      <c r="Z2" s="20"/>
      <c r="AA2" s="1"/>
    </row>
    <row r="3" spans="1:32" ht="13.95" customHeight="1" thickTop="1" thickBot="1">
      <c r="A3" s="18" t="s">
        <v>13</v>
      </c>
      <c r="B3" s="6" t="s">
        <v>16</v>
      </c>
      <c r="C3" s="1"/>
      <c r="D3" s="1"/>
      <c r="E3" s="1"/>
      <c r="F3" s="1"/>
      <c r="G3" s="1"/>
      <c r="H3" s="1"/>
      <c r="I3" s="1"/>
      <c r="J3" s="1"/>
      <c r="K3" s="73" t="s">
        <v>6</v>
      </c>
      <c r="L3" s="74"/>
      <c r="M3" s="75" t="e">
        <f>B6</f>
        <v>#REF!</v>
      </c>
      <c r="N3" s="76"/>
      <c r="O3" s="1"/>
      <c r="P3" s="1"/>
      <c r="Q3" s="28" t="s">
        <v>3</v>
      </c>
      <c r="R3" s="29"/>
      <c r="S3" s="30" t="e">
        <f>B8</f>
        <v>#REF!</v>
      </c>
      <c r="T3" s="31"/>
      <c r="U3" s="1"/>
      <c r="V3" s="1"/>
      <c r="W3" s="69" t="s">
        <v>2</v>
      </c>
      <c r="X3" s="70"/>
      <c r="Y3" s="71" t="e">
        <f>B11</f>
        <v>#REF!</v>
      </c>
      <c r="Z3" s="72"/>
      <c r="AA3" s="1"/>
      <c r="AB3" s="1"/>
      <c r="AC3" s="1"/>
      <c r="AD3" s="1"/>
      <c r="AE3" s="1"/>
      <c r="AF3" s="1"/>
    </row>
    <row r="4" spans="1:32" ht="13.95" customHeight="1" thickBot="1">
      <c r="A4" s="17" t="s">
        <v>0</v>
      </c>
      <c r="B4" s="6" t="e">
        <f>INT((5-MID(B1,1,1))/4)+2</f>
        <v>#REF!</v>
      </c>
      <c r="C4" s="1"/>
      <c r="D4" s="1"/>
      <c r="E4" s="1"/>
      <c r="F4" s="1"/>
      <c r="G4" s="1"/>
      <c r="H4" s="1"/>
      <c r="I4" s="1"/>
      <c r="J4" s="1"/>
      <c r="K4" s="11" t="e">
        <f>H6</f>
        <v>#REF!</v>
      </c>
      <c r="L4" s="9"/>
      <c r="M4" s="12"/>
      <c r="N4" s="26" t="e">
        <f>K4+M3</f>
        <v>#REF!</v>
      </c>
      <c r="O4" s="1"/>
      <c r="P4" s="1"/>
      <c r="Q4" s="25" t="e">
        <f>N4</f>
        <v>#REF!</v>
      </c>
      <c r="R4" s="20"/>
      <c r="S4" s="12"/>
      <c r="T4" s="26" t="e">
        <f>Q4+S3</f>
        <v>#REF!</v>
      </c>
      <c r="U4" s="1"/>
      <c r="V4" s="1"/>
      <c r="W4" s="25" t="e">
        <f>T4</f>
        <v>#REF!</v>
      </c>
      <c r="X4" s="20"/>
      <c r="Y4" s="12"/>
      <c r="Z4" s="26" t="e">
        <f>W4+Y3</f>
        <v>#REF!</v>
      </c>
      <c r="AA4" s="1"/>
      <c r="AB4" s="1"/>
      <c r="AC4" s="1"/>
      <c r="AD4" s="1"/>
      <c r="AE4" s="1"/>
      <c r="AF4" s="1"/>
    </row>
    <row r="5" spans="1:32" ht="13.95" customHeight="1" thickTop="1" thickBot="1">
      <c r="A5" s="18" t="s">
        <v>10</v>
      </c>
      <c r="B5" s="6" t="e">
        <f>INT((5-MID(B1,2,1))/4)+2</f>
        <v>#REF!</v>
      </c>
      <c r="C5" s="1"/>
      <c r="D5" s="1"/>
      <c r="E5" s="69" t="s">
        <v>0</v>
      </c>
      <c r="F5" s="70"/>
      <c r="G5" s="71" t="e">
        <f>B4</f>
        <v>#REF!</v>
      </c>
      <c r="H5" s="72"/>
      <c r="I5" s="9"/>
      <c r="J5" s="1"/>
      <c r="K5" s="23" t="e">
        <f>N5-M3</f>
        <v>#REF!</v>
      </c>
      <c r="L5" s="3"/>
      <c r="M5" s="2"/>
      <c r="N5" s="13" t="e">
        <f>MIN(Q5,Q11)</f>
        <v>#REF!</v>
      </c>
      <c r="O5" s="1"/>
      <c r="P5" s="1"/>
      <c r="Q5" s="23" t="e">
        <f>T5-S3</f>
        <v>#REF!</v>
      </c>
      <c r="R5" s="3"/>
      <c r="S5" s="2"/>
      <c r="T5" s="26" t="e">
        <f>W5</f>
        <v>#REF!</v>
      </c>
      <c r="U5" s="1"/>
      <c r="V5" s="1"/>
      <c r="W5" s="23" t="e">
        <f>Z5-Y3</f>
        <v>#REF!</v>
      </c>
      <c r="X5" s="3"/>
      <c r="Y5" s="2"/>
      <c r="Z5" s="26" t="e">
        <f>W11</f>
        <v>#REF!</v>
      </c>
      <c r="AA5" s="1"/>
      <c r="AB5" s="1"/>
      <c r="AC5" s="1"/>
      <c r="AD5" s="1"/>
      <c r="AE5" s="1"/>
      <c r="AF5" s="1"/>
    </row>
    <row r="6" spans="1:32" ht="13.95" customHeight="1" thickBot="1">
      <c r="A6" s="18" t="s">
        <v>6</v>
      </c>
      <c r="B6" s="6" t="e">
        <f>INT((5-MID(B1,3,1))/2)+3</f>
        <v>#REF!</v>
      </c>
      <c r="C6" s="1"/>
      <c r="D6" s="1"/>
      <c r="E6" s="25">
        <v>0</v>
      </c>
      <c r="F6" s="20"/>
      <c r="G6" s="12"/>
      <c r="H6" s="26" t="e">
        <f>E6+G5</f>
        <v>#REF!</v>
      </c>
      <c r="I6" s="1"/>
      <c r="J6" s="1"/>
      <c r="K6" s="65" t="e">
        <f>N5-K4</f>
        <v>#REF!</v>
      </c>
      <c r="L6" s="66"/>
      <c r="M6" s="67" t="e">
        <f>K6-M3</f>
        <v>#REF!</v>
      </c>
      <c r="N6" s="68"/>
      <c r="O6" s="9"/>
      <c r="P6" s="20"/>
      <c r="Q6" s="65" t="e">
        <f>T5-Q4</f>
        <v>#REF!</v>
      </c>
      <c r="R6" s="66"/>
      <c r="S6" s="67" t="e">
        <f>Q6-S3</f>
        <v>#REF!</v>
      </c>
      <c r="T6" s="68"/>
      <c r="U6" s="9"/>
      <c r="V6" s="1"/>
      <c r="W6" s="65" t="e">
        <f>Z5-W4</f>
        <v>#REF!</v>
      </c>
      <c r="X6" s="66"/>
      <c r="Y6" s="67" t="e">
        <f>W6-Y3</f>
        <v>#REF!</v>
      </c>
      <c r="Z6" s="68"/>
      <c r="AA6" s="1"/>
      <c r="AB6" s="1"/>
      <c r="AC6" s="1"/>
      <c r="AD6" s="1"/>
      <c r="AE6" s="1"/>
      <c r="AF6" s="1"/>
    </row>
    <row r="7" spans="1:32" ht="13.95" customHeight="1" thickBot="1">
      <c r="A7" s="18" t="s">
        <v>11</v>
      </c>
      <c r="B7" s="6" t="e">
        <f>INT((5-MID(B1,4,1))/2)+3</f>
        <v>#REF!</v>
      </c>
      <c r="C7" s="1"/>
      <c r="D7" s="1"/>
      <c r="E7" s="23" t="e">
        <f>H7-G5</f>
        <v>#REF!</v>
      </c>
      <c r="F7" s="3"/>
      <c r="G7" s="2"/>
      <c r="H7" s="26" t="e">
        <f>MIN(K11,K5)</f>
        <v>#REF!</v>
      </c>
      <c r="I7" s="1"/>
      <c r="J7" s="1"/>
      <c r="K7" s="9"/>
      <c r="L7" s="9"/>
      <c r="M7" s="9"/>
      <c r="N7" s="9"/>
      <c r="O7" s="9"/>
      <c r="P7" s="9"/>
      <c r="Q7" s="9"/>
      <c r="R7" s="9"/>
      <c r="S7" s="9"/>
      <c r="T7" s="1"/>
      <c r="U7" s="1"/>
      <c r="V7" s="9"/>
      <c r="W7" s="9"/>
      <c r="X7" s="1"/>
      <c r="Y7" s="1"/>
      <c r="Z7" s="9"/>
      <c r="AA7" s="1"/>
      <c r="AB7" s="1"/>
      <c r="AC7" s="1"/>
      <c r="AD7" s="1"/>
      <c r="AE7" s="1"/>
      <c r="AF7" s="1"/>
    </row>
    <row r="8" spans="1:32" ht="13.95" customHeight="1" thickBot="1">
      <c r="A8" s="18" t="s">
        <v>3</v>
      </c>
      <c r="B8" s="6" t="e">
        <f>INT((5-MID(B1,5,1))/4)+2</f>
        <v>#REF!</v>
      </c>
      <c r="C8" s="1"/>
      <c r="D8" s="1"/>
      <c r="E8" s="65" t="e">
        <f>H7-E6</f>
        <v>#REF!</v>
      </c>
      <c r="F8" s="66"/>
      <c r="G8" s="67" t="e">
        <f>E8-G5</f>
        <v>#REF!</v>
      </c>
      <c r="H8" s="68"/>
      <c r="I8" s="9"/>
      <c r="J8" s="1"/>
      <c r="K8" s="1"/>
      <c r="L8" s="1"/>
      <c r="M8" s="1"/>
      <c r="N8" s="1"/>
      <c r="O8" s="1"/>
      <c r="P8" s="9"/>
      <c r="Q8" s="20"/>
      <c r="R8" s="20"/>
      <c r="S8" s="20"/>
      <c r="T8" s="20"/>
      <c r="U8" s="1"/>
      <c r="V8" s="9"/>
      <c r="W8" s="20"/>
      <c r="X8" s="1"/>
      <c r="Y8" s="1"/>
      <c r="Z8" s="20"/>
      <c r="AA8" s="1"/>
      <c r="AB8" s="1"/>
      <c r="AC8" s="1"/>
      <c r="AD8" s="1"/>
      <c r="AE8" s="1"/>
      <c r="AF8" s="1"/>
    </row>
    <row r="9" spans="1:32" ht="13.95" customHeight="1" thickTop="1" thickBot="1">
      <c r="A9" s="18" t="s">
        <v>1</v>
      </c>
      <c r="B9" s="6" t="e">
        <f>INT((5-MID(B1,6,1))/4)+2</f>
        <v>#REF!</v>
      </c>
      <c r="C9" s="1"/>
      <c r="D9" s="1"/>
      <c r="E9" s="9"/>
      <c r="F9" s="9"/>
      <c r="G9" s="1"/>
      <c r="H9" s="1"/>
      <c r="I9" s="1"/>
      <c r="J9" s="20"/>
      <c r="K9" s="69" t="s">
        <v>11</v>
      </c>
      <c r="L9" s="70"/>
      <c r="M9" s="71" t="e">
        <f>B7</f>
        <v>#REF!</v>
      </c>
      <c r="N9" s="72"/>
      <c r="O9" s="9"/>
      <c r="P9" s="1"/>
      <c r="Q9" s="28" t="s">
        <v>1</v>
      </c>
      <c r="R9" s="29"/>
      <c r="S9" s="32" t="e">
        <f>B9</f>
        <v>#REF!</v>
      </c>
      <c r="T9" s="33"/>
      <c r="U9" s="1"/>
      <c r="V9" s="8"/>
      <c r="W9" s="69" t="s">
        <v>5</v>
      </c>
      <c r="X9" s="70"/>
      <c r="Y9" s="77" t="e">
        <f>B13</f>
        <v>#REF!</v>
      </c>
      <c r="Z9" s="78"/>
      <c r="AA9" s="1"/>
      <c r="AB9" s="1"/>
      <c r="AC9" s="1"/>
      <c r="AD9" s="1"/>
      <c r="AE9" s="1"/>
      <c r="AF9" s="1"/>
    </row>
    <row r="10" spans="1:32" ht="13.95" customHeight="1" thickBot="1">
      <c r="A10" s="18" t="s">
        <v>12</v>
      </c>
      <c r="B10" s="6" t="e">
        <f>INT(MID(B1,7,1)/2)+2</f>
        <v>#REF!</v>
      </c>
      <c r="H10" s="1"/>
      <c r="I10" s="1"/>
      <c r="J10" s="1"/>
      <c r="K10" s="25" t="e">
        <f>H6</f>
        <v>#REF!</v>
      </c>
      <c r="L10" s="20"/>
      <c r="M10" s="12"/>
      <c r="N10" s="26" t="e">
        <f>K10+M9</f>
        <v>#REF!</v>
      </c>
      <c r="O10" s="1"/>
      <c r="P10" s="1"/>
      <c r="Q10" s="25" t="e">
        <f>MAX(N10,N4)</f>
        <v>#REF!</v>
      </c>
      <c r="R10" s="20"/>
      <c r="S10" s="12"/>
      <c r="T10" s="26" t="e">
        <f>Q10+S9</f>
        <v>#REF!</v>
      </c>
      <c r="U10" s="9"/>
      <c r="V10" s="8"/>
      <c r="W10" s="11" t="e">
        <f>MAX(U16,Z4)</f>
        <v>#REF!</v>
      </c>
      <c r="X10" s="9"/>
      <c r="Y10" s="12"/>
      <c r="Z10" s="26" t="e">
        <f>W10+Y9</f>
        <v>#REF!</v>
      </c>
      <c r="AA10" s="1"/>
      <c r="AB10" s="1"/>
      <c r="AC10" s="1"/>
      <c r="AD10" s="1"/>
      <c r="AE10" s="1"/>
      <c r="AF10" s="1"/>
    </row>
    <row r="11" spans="1:32" ht="13.95" customHeight="1" thickTop="1" thickBot="1">
      <c r="A11" s="18" t="s">
        <v>2</v>
      </c>
      <c r="B11" s="6" t="e">
        <f>INT((5-MID(B1,8,1))/4)+2</f>
        <v>#REF!</v>
      </c>
      <c r="H11" s="1"/>
      <c r="I11" s="1"/>
      <c r="J11" s="1"/>
      <c r="K11" s="23" t="e">
        <f>N11-M9</f>
        <v>#REF!</v>
      </c>
      <c r="L11" s="3"/>
      <c r="M11" s="2"/>
      <c r="N11" s="26" t="e">
        <f>Q11</f>
        <v>#REF!</v>
      </c>
      <c r="O11" s="1"/>
      <c r="P11" s="1"/>
      <c r="Q11" s="23" t="e">
        <f>T11-S9</f>
        <v>#REF!</v>
      </c>
      <c r="R11" s="3"/>
      <c r="S11" s="2"/>
      <c r="T11" s="26" t="e">
        <f>R17</f>
        <v>#REF!</v>
      </c>
      <c r="U11" s="9"/>
      <c r="V11" s="8"/>
      <c r="W11" s="23" t="e">
        <f>Z11-Y9</f>
        <v>#REF!</v>
      </c>
      <c r="X11" s="3"/>
      <c r="Y11" s="2"/>
      <c r="Z11" s="13" t="e">
        <f>MIN(X18,AC13)</f>
        <v>#REF!</v>
      </c>
      <c r="AA11" s="1"/>
      <c r="AB11" s="20"/>
      <c r="AC11" s="69" t="s">
        <v>8</v>
      </c>
      <c r="AD11" s="70"/>
      <c r="AE11" s="71" t="e">
        <f>B15</f>
        <v>#REF!</v>
      </c>
      <c r="AF11" s="72"/>
    </row>
    <row r="12" spans="1:32" ht="13.95" customHeight="1" thickBot="1">
      <c r="A12" s="18" t="s">
        <v>7</v>
      </c>
      <c r="B12" s="6" t="e">
        <f>INT((5-MID(B1,2,1))/3)+3</f>
        <v>#REF!</v>
      </c>
      <c r="H12" s="1"/>
      <c r="I12" s="1"/>
      <c r="J12" s="20"/>
      <c r="K12" s="65" t="e">
        <f>N11-K10</f>
        <v>#REF!</v>
      </c>
      <c r="L12" s="66"/>
      <c r="M12" s="67" t="e">
        <f>K12-M9</f>
        <v>#REF!</v>
      </c>
      <c r="N12" s="68"/>
      <c r="O12" s="9"/>
      <c r="P12" s="1"/>
      <c r="Q12" s="65" t="e">
        <f>T11-Q10</f>
        <v>#REF!</v>
      </c>
      <c r="R12" s="66"/>
      <c r="S12" s="67" t="e">
        <f>Q12-S9</f>
        <v>#REF!</v>
      </c>
      <c r="T12" s="68"/>
      <c r="U12" s="9"/>
      <c r="V12" s="8"/>
      <c r="W12" s="65" t="e">
        <f>Z11-W10</f>
        <v>#REF!</v>
      </c>
      <c r="X12" s="66"/>
      <c r="Y12" s="67" t="e">
        <f>W12-Y9</f>
        <v>#REF!</v>
      </c>
      <c r="Z12" s="68"/>
      <c r="AA12" s="1"/>
      <c r="AB12" s="1"/>
      <c r="AC12" s="25" t="e">
        <f>Z10</f>
        <v>#REF!</v>
      </c>
      <c r="AD12" s="20"/>
      <c r="AE12" s="12"/>
      <c r="AF12" s="26" t="e">
        <f>AC12+AE11</f>
        <v>#REF!</v>
      </c>
    </row>
    <row r="13" spans="1:32" ht="13.95" customHeight="1" thickTop="1" thickBot="1">
      <c r="A13" s="18" t="s">
        <v>5</v>
      </c>
      <c r="B13" s="6" t="e">
        <f>INT((5-MID(B1,3,1))/3)+3</f>
        <v>#REF!</v>
      </c>
      <c r="H13" s="1"/>
      <c r="I13" s="1"/>
      <c r="J13" s="1"/>
      <c r="K13" s="9"/>
      <c r="L13" s="9"/>
      <c r="M13" s="1"/>
      <c r="N13" s="1"/>
      <c r="O13" s="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"/>
      <c r="AB13" s="1"/>
      <c r="AC13" s="23" t="e">
        <f>AF13-AE11</f>
        <v>#REF!</v>
      </c>
      <c r="AD13" s="3"/>
      <c r="AE13" s="2"/>
      <c r="AF13" s="26" t="e">
        <f>AC21</f>
        <v>#REF!</v>
      </c>
    </row>
    <row r="14" spans="1:32" ht="13.95" customHeight="1" thickBot="1">
      <c r="A14" s="18" t="s">
        <v>4</v>
      </c>
      <c r="B14" s="6" t="e">
        <f>INT((5-MID(B1,4,1))/4)+2</f>
        <v>#REF!</v>
      </c>
      <c r="H14" s="1"/>
      <c r="K14" s="1"/>
      <c r="L14" s="10"/>
      <c r="M14" s="10"/>
      <c r="N14" s="10"/>
      <c r="O14" s="10"/>
      <c r="P14" s="9"/>
      <c r="Q14" s="9"/>
      <c r="R14" s="10"/>
      <c r="S14" s="10"/>
      <c r="T14" s="10"/>
      <c r="U14" s="10"/>
      <c r="V14" s="1"/>
      <c r="AB14" s="20"/>
      <c r="AC14" s="65" t="e">
        <f>AF13-AC12</f>
        <v>#REF!</v>
      </c>
      <c r="AD14" s="66"/>
      <c r="AE14" s="67" t="e">
        <f>AC14-AE11</f>
        <v>#REF!</v>
      </c>
      <c r="AF14" s="68"/>
    </row>
    <row r="15" spans="1:32" ht="13.95" customHeight="1" thickTop="1" thickBot="1">
      <c r="A15" s="18" t="s">
        <v>8</v>
      </c>
      <c r="B15" s="6" t="e">
        <f>INT((5-MID(B1,5,1))/2)+3</f>
        <v>#REF!</v>
      </c>
      <c r="H15" s="1"/>
      <c r="K15" s="1"/>
      <c r="L15" s="36" t="s">
        <v>12</v>
      </c>
      <c r="M15" s="29"/>
      <c r="N15" s="30" t="e">
        <f>B10</f>
        <v>#REF!</v>
      </c>
      <c r="O15" s="37"/>
      <c r="P15" s="1"/>
      <c r="Q15" s="8"/>
      <c r="R15" s="28" t="s">
        <v>7</v>
      </c>
      <c r="S15" s="29"/>
      <c r="T15" s="30" t="e">
        <f>B12</f>
        <v>#REF!</v>
      </c>
      <c r="U15" s="37"/>
      <c r="V15" s="1"/>
      <c r="W15" s="1"/>
      <c r="X15" s="1"/>
      <c r="Y15" s="1"/>
      <c r="Z15" s="1"/>
      <c r="AA15" s="20"/>
      <c r="AB15" s="1"/>
      <c r="AC15" s="1"/>
      <c r="AD15" s="1"/>
      <c r="AE15" s="1"/>
      <c r="AF15" s="1"/>
    </row>
    <row r="16" spans="1:32" ht="13.95" customHeight="1" thickTop="1" thickBot="1">
      <c r="A16" s="18" t="s">
        <v>14</v>
      </c>
      <c r="B16" s="6" t="e">
        <f>INT((5-MID(B1,6,1))/4)+2</f>
        <v>#REF!</v>
      </c>
      <c r="C16" s="1"/>
      <c r="D16" s="1"/>
      <c r="E16" s="1"/>
      <c r="F16" s="9"/>
      <c r="G16" s="9"/>
      <c r="H16" s="1"/>
      <c r="K16" s="1"/>
      <c r="L16" s="11" t="e">
        <f>G18</f>
        <v>#REF!</v>
      </c>
      <c r="M16" s="9"/>
      <c r="N16" s="12"/>
      <c r="O16" s="26" t="e">
        <f>L16+N15</f>
        <v>#REF!</v>
      </c>
      <c r="P16" s="1"/>
      <c r="Q16" s="1"/>
      <c r="R16" s="11" t="e">
        <f>MAX(T10,O16)</f>
        <v>#REF!</v>
      </c>
      <c r="S16" s="9"/>
      <c r="T16" s="12"/>
      <c r="U16" s="26" t="e">
        <f>R16+T15</f>
        <v>#REF!</v>
      </c>
      <c r="V16" s="1"/>
      <c r="X16" s="34" t="s">
        <v>4</v>
      </c>
      <c r="Y16" s="35"/>
      <c r="Z16" s="63" t="e">
        <f>B14</f>
        <v>#REF!</v>
      </c>
      <c r="AA16" s="64"/>
      <c r="AB16" s="1"/>
      <c r="AC16" s="1"/>
      <c r="AD16" s="1"/>
      <c r="AE16" s="1"/>
      <c r="AF16" s="1"/>
    </row>
    <row r="17" spans="1:33" ht="13.95" customHeight="1" thickTop="1" thickBot="1">
      <c r="A17" s="19" t="s">
        <v>15</v>
      </c>
      <c r="B17" s="7" t="e">
        <f>INT(MID(B1,8,1)/3)+2</f>
        <v>#REF!</v>
      </c>
      <c r="C17" s="1"/>
      <c r="D17" s="73" t="s">
        <v>10</v>
      </c>
      <c r="E17" s="74"/>
      <c r="F17" s="75" t="e">
        <f>B5</f>
        <v>#REF!</v>
      </c>
      <c r="G17" s="76"/>
      <c r="H17" s="1"/>
      <c r="K17" s="1"/>
      <c r="L17" s="23" t="e">
        <f>O17-N15</f>
        <v>#REF!</v>
      </c>
      <c r="M17" s="3"/>
      <c r="N17" s="2"/>
      <c r="O17" s="13" t="e">
        <f>R17</f>
        <v>#REF!</v>
      </c>
      <c r="P17" s="9"/>
      <c r="Q17" s="1"/>
      <c r="R17" s="23" t="e">
        <f>U17-T15</f>
        <v>#REF!</v>
      </c>
      <c r="S17" s="3"/>
      <c r="T17" s="2"/>
      <c r="U17" s="13" t="e">
        <f>W11</f>
        <v>#REF!</v>
      </c>
      <c r="V17" s="9"/>
      <c r="X17" s="23" t="e">
        <f>Z10</f>
        <v>#REF!</v>
      </c>
      <c r="Y17" s="20"/>
      <c r="Z17" s="12"/>
      <c r="AA17" s="26" t="e">
        <f>X17+Z16</f>
        <v>#REF!</v>
      </c>
      <c r="AB17" s="1"/>
      <c r="AC17" s="1"/>
      <c r="AD17" s="1"/>
      <c r="AE17" s="1"/>
      <c r="AF17" s="1"/>
    </row>
    <row r="18" spans="1:33" ht="13.95" customHeight="1" thickBot="1">
      <c r="A18" s="18"/>
      <c r="B18" s="6"/>
      <c r="C18" s="1"/>
      <c r="D18" s="14">
        <v>0</v>
      </c>
      <c r="E18" s="9"/>
      <c r="F18" s="12"/>
      <c r="G18" s="26" t="e">
        <f>D18+F17</f>
        <v>#REF!</v>
      </c>
      <c r="H18" s="1"/>
      <c r="K18" s="8"/>
      <c r="L18" s="65" t="e">
        <f>O17-L16</f>
        <v>#REF!</v>
      </c>
      <c r="M18" s="66"/>
      <c r="N18" s="67" t="e">
        <f>L18-N15</f>
        <v>#REF!</v>
      </c>
      <c r="O18" s="68"/>
      <c r="Q18" s="8"/>
      <c r="R18" s="65" t="e">
        <f>U17-R16</f>
        <v>#REF!</v>
      </c>
      <c r="S18" s="66"/>
      <c r="T18" s="67" t="e">
        <f>R18-T15</f>
        <v>#REF!</v>
      </c>
      <c r="U18" s="68"/>
      <c r="V18" s="9"/>
      <c r="X18" s="23" t="e">
        <f>AA18-Z16</f>
        <v>#REF!</v>
      </c>
      <c r="Y18" s="3"/>
      <c r="Z18" s="2"/>
      <c r="AA18" s="24" t="e">
        <f>MIN(X24,AC21)</f>
        <v>#REF!</v>
      </c>
      <c r="AB18" s="1"/>
      <c r="AC18" s="1"/>
      <c r="AD18" s="1"/>
      <c r="AE18" s="1"/>
      <c r="AF18" s="20"/>
      <c r="AG18" s="1"/>
    </row>
    <row r="19" spans="1:33" ht="13.95" customHeight="1" thickTop="1" thickBot="1">
      <c r="A19" s="18"/>
      <c r="B19" s="6"/>
      <c r="C19" s="1"/>
      <c r="D19" s="23" t="e">
        <f>G19-F17</f>
        <v>#REF!</v>
      </c>
      <c r="E19" s="3"/>
      <c r="F19" s="2"/>
      <c r="G19" s="13" t="e">
        <f>L17</f>
        <v>#REF!</v>
      </c>
      <c r="H19" s="1"/>
      <c r="K19" s="21"/>
      <c r="L19" s="20"/>
      <c r="M19" s="20"/>
      <c r="N19" s="20"/>
      <c r="O19" s="20"/>
      <c r="Q19" s="9"/>
      <c r="R19" s="9"/>
      <c r="S19" s="9"/>
      <c r="T19" s="9"/>
      <c r="U19" s="9"/>
      <c r="X19" s="65" t="e">
        <f>AA18-X17</f>
        <v>#REF!</v>
      </c>
      <c r="Y19" s="66"/>
      <c r="Z19" s="67" t="e">
        <f>X19-Z16</f>
        <v>#REF!</v>
      </c>
      <c r="AA19" s="68"/>
      <c r="AC19" s="34" t="s">
        <v>15</v>
      </c>
      <c r="AD19" s="35"/>
      <c r="AE19" s="63" t="e">
        <f>B17</f>
        <v>#REF!</v>
      </c>
      <c r="AF19" s="64"/>
      <c r="AG19" s="1"/>
    </row>
    <row r="20" spans="1:33" ht="13.95" customHeight="1" thickBot="1">
      <c r="A20" s="18"/>
      <c r="B20" s="6"/>
      <c r="C20" s="1"/>
      <c r="D20" s="65" t="e">
        <f>G19-D18</f>
        <v>#REF!</v>
      </c>
      <c r="E20" s="66"/>
      <c r="F20" s="67" t="e">
        <f>D20-F17</f>
        <v>#REF!</v>
      </c>
      <c r="G20" s="68"/>
      <c r="H20" s="1"/>
      <c r="X20" s="9"/>
      <c r="Y20" s="1"/>
      <c r="Z20" s="1"/>
      <c r="AA20" s="9"/>
      <c r="AC20" s="23" t="e">
        <f>MAX(AF12,AA17)</f>
        <v>#REF!</v>
      </c>
      <c r="AD20" s="20"/>
      <c r="AE20" s="12"/>
      <c r="AF20" s="26" t="e">
        <f>AC20+AE19</f>
        <v>#REF!</v>
      </c>
      <c r="AG20" s="1"/>
    </row>
    <row r="21" spans="1:33" ht="13.95" customHeight="1" thickTop="1" thickBot="1">
      <c r="A21" s="18"/>
      <c r="B21" s="6"/>
      <c r="C21" s="1"/>
      <c r="D21" s="1"/>
      <c r="E21" s="1"/>
      <c r="F21" s="9"/>
      <c r="G21" s="9"/>
      <c r="H21" s="1"/>
      <c r="J21" s="9"/>
      <c r="K21" s="9"/>
      <c r="L21" s="1"/>
      <c r="M21" s="1"/>
      <c r="W21" s="1"/>
      <c r="X21" s="1"/>
      <c r="Y21" s="1"/>
      <c r="Z21" s="1"/>
      <c r="AA21" s="20"/>
      <c r="AC21" s="23" t="e">
        <f>AF21-AE19</f>
        <v>#REF!</v>
      </c>
      <c r="AD21" s="3"/>
      <c r="AE21" s="2"/>
      <c r="AF21" s="24" t="e">
        <f>MAX(AF20,AA23)</f>
        <v>#REF!</v>
      </c>
      <c r="AG21" s="1"/>
    </row>
    <row r="22" spans="1:33" ht="13.95" customHeight="1" thickTop="1" thickBot="1">
      <c r="A22" s="18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X22" s="34" t="s">
        <v>14</v>
      </c>
      <c r="Y22" s="35"/>
      <c r="Z22" s="63" t="e">
        <f>B16</f>
        <v>#REF!</v>
      </c>
      <c r="AA22" s="64"/>
      <c r="AC22" s="65" t="e">
        <f>AF21-AC20</f>
        <v>#REF!</v>
      </c>
      <c r="AD22" s="66"/>
      <c r="AE22" s="67" t="e">
        <f>AC22-AE19</f>
        <v>#REF!</v>
      </c>
      <c r="AF22" s="68"/>
      <c r="AG22" s="1"/>
    </row>
    <row r="23" spans="1:33" ht="13.95" customHeight="1" thickBot="1">
      <c r="A23" s="18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X23" s="23" t="e">
        <f>AA17</f>
        <v>#REF!</v>
      </c>
      <c r="Y23" s="20"/>
      <c r="Z23" s="12"/>
      <c r="AA23" s="26" t="e">
        <f>X23+Z22</f>
        <v>#REF!</v>
      </c>
      <c r="AC23" s="9"/>
      <c r="AD23" s="1"/>
      <c r="AE23" s="1"/>
      <c r="AF23" s="9"/>
      <c r="AG23" s="1"/>
    </row>
    <row r="24" spans="1:33" ht="13.95" customHeight="1" thickBot="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9"/>
      <c r="X24" s="23" t="e">
        <f>AA24-Z22</f>
        <v>#REF!</v>
      </c>
      <c r="Y24" s="3"/>
      <c r="Z24" s="2"/>
      <c r="AA24" s="24" t="e">
        <f>MAX(AA23,AF20)</f>
        <v>#REF!</v>
      </c>
      <c r="AB24" s="1"/>
      <c r="AC24" s="1"/>
      <c r="AD24" s="1"/>
      <c r="AE24" s="1"/>
      <c r="AF24" s="1"/>
    </row>
    <row r="25" spans="1:33" ht="13.95" customHeight="1" thickBot="1">
      <c r="X25" s="65" t="e">
        <f>AA24-X23</f>
        <v>#REF!</v>
      </c>
      <c r="Y25" s="66"/>
      <c r="Z25" s="67" t="e">
        <f>X25-Z22</f>
        <v>#REF!</v>
      </c>
      <c r="AA25" s="68"/>
      <c r="AB25" s="1"/>
    </row>
    <row r="26" spans="1:33" ht="13.95" customHeight="1" thickTop="1">
      <c r="X26" s="9"/>
      <c r="Y26" s="1"/>
      <c r="Z26" s="1"/>
      <c r="AA26" s="9"/>
      <c r="AB26" s="1"/>
    </row>
    <row r="27" spans="1:33" ht="13.95" customHeight="1"/>
    <row r="28" spans="1:33" ht="13.95" customHeight="1"/>
    <row r="29" spans="1:33" ht="13.95" customHeight="1"/>
    <row r="30" spans="1:33" ht="13.95" customHeight="1"/>
    <row r="31" spans="1:33" ht="13.95" customHeight="1"/>
    <row r="32" spans="1:33" ht="13.95" customHeight="1"/>
    <row r="33" ht="13.95" customHeight="1"/>
    <row r="34" ht="13.95" customHeight="1"/>
    <row r="35" ht="13.95" customHeight="1"/>
    <row r="36" ht="13.95" customHeight="1"/>
    <row r="37" ht="13.95" customHeight="1"/>
    <row r="38" ht="13.95" customHeight="1"/>
    <row r="39" ht="13.95" customHeight="1"/>
    <row r="40" ht="13.95" customHeight="1"/>
    <row r="41" ht="13.95" customHeight="1"/>
    <row r="42" ht="13.95" customHeight="1"/>
    <row r="43" ht="13.95" customHeight="1"/>
    <row r="44" ht="13.95" customHeight="1"/>
    <row r="45" ht="13.95" customHeight="1"/>
    <row r="46" ht="13.95" customHeight="1"/>
    <row r="47" ht="13.95" customHeight="1"/>
    <row r="48" ht="13.95" customHeight="1"/>
    <row r="49" ht="13.95" customHeight="1"/>
    <row r="50" ht="13.95" customHeight="1"/>
    <row r="51" ht="13.95" customHeight="1"/>
    <row r="52" ht="13.95" customHeight="1"/>
    <row r="53" ht="13.95" customHeight="1"/>
    <row r="54" ht="13.95" customHeight="1"/>
    <row r="55" ht="13.95" customHeight="1"/>
    <row r="56" ht="13.95" customHeight="1"/>
    <row r="57" ht="13.95" customHeight="1"/>
    <row r="58" ht="13.95" customHeight="1"/>
    <row r="59" ht="13.95" customHeight="1"/>
    <row r="60" ht="13.95" customHeight="1"/>
    <row r="61" ht="13.95" customHeight="1"/>
    <row r="62" ht="13.95" customHeight="1"/>
    <row r="63" ht="13.95" customHeight="1"/>
    <row r="64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</sheetData>
  <sheetProtection algorithmName="SHA-512" hashValue="PNiW4Ki6F16nlXLm6H2Z8SbrFFgB1fkoyFxQBt6lthA9yo+TBO+LgMkdXP5PrXnyveOEKzMrW4P9+eouv92gBg==" saltValue="/viTpIR5URiku2gJUxbSWQ==" spinCount="100000" sheet="1" objects="1" scenarios="1"/>
  <mergeCells count="45">
    <mergeCell ref="W12:X12"/>
    <mergeCell ref="Y12:Z12"/>
    <mergeCell ref="T18:U18"/>
    <mergeCell ref="Z16:AA16"/>
    <mergeCell ref="D20:E20"/>
    <mergeCell ref="F20:G20"/>
    <mergeCell ref="AC14:AD14"/>
    <mergeCell ref="AE14:AF14"/>
    <mergeCell ref="AE19:AF19"/>
    <mergeCell ref="L18:M18"/>
    <mergeCell ref="R18:S18"/>
    <mergeCell ref="N18:O18"/>
    <mergeCell ref="X19:Y19"/>
    <mergeCell ref="Z19:AA19"/>
    <mergeCell ref="AC11:AD11"/>
    <mergeCell ref="AE11:AF11"/>
    <mergeCell ref="K12:L12"/>
    <mergeCell ref="M12:N12"/>
    <mergeCell ref="W3:X3"/>
    <mergeCell ref="Y3:Z3"/>
    <mergeCell ref="Q12:R12"/>
    <mergeCell ref="S12:T12"/>
    <mergeCell ref="W6:X6"/>
    <mergeCell ref="Y6:Z6"/>
    <mergeCell ref="Y9:Z9"/>
    <mergeCell ref="K3:L3"/>
    <mergeCell ref="M3:N3"/>
    <mergeCell ref="K6:L6"/>
    <mergeCell ref="M6:N6"/>
    <mergeCell ref="W9:X9"/>
    <mergeCell ref="M9:N9"/>
    <mergeCell ref="Q6:R6"/>
    <mergeCell ref="S6:T6"/>
    <mergeCell ref="D17:E17"/>
    <mergeCell ref="F17:G17"/>
    <mergeCell ref="E5:F5"/>
    <mergeCell ref="G5:H5"/>
    <mergeCell ref="E8:F8"/>
    <mergeCell ref="G8:H8"/>
    <mergeCell ref="K9:L9"/>
    <mergeCell ref="Z22:AA22"/>
    <mergeCell ref="X25:Y25"/>
    <mergeCell ref="Z25:AA25"/>
    <mergeCell ref="AE22:AF22"/>
    <mergeCell ref="AC22:AD22"/>
  </mergeCells>
  <conditionalFormatting sqref="C10">
    <cfRule type="expression" priority="1">
      <formula>"Y($C$10="" "";Caminocrítico!$S$6=0)"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Calculos Flujo de Caja</vt:lpstr>
      <vt:lpstr>Caminocrítico</vt:lpstr>
      <vt:lpstr>CA</vt:lpstr>
      <vt:lpstr>CP</vt:lpstr>
      <vt:lpstr>CS</vt:lpstr>
    </vt:vector>
  </TitlesOfParts>
  <Company>UPV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anconpei</dc:creator>
  <cp:lastModifiedBy>Stéphane</cp:lastModifiedBy>
  <dcterms:created xsi:type="dcterms:W3CDTF">2014-02-26T09:32:07Z</dcterms:created>
  <dcterms:modified xsi:type="dcterms:W3CDTF">2020-04-30T09:31:11Z</dcterms:modified>
</cp:coreProperties>
</file>