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F7E1C6EF-FBB3-4AF0-90CE-1CAC3661622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Enunciado" sheetId="1" r:id="rId1"/>
    <sheet name="Matriz Probabilidad-Impacto" sheetId="2" r:id="rId2"/>
    <sheet name="EMV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2" i="3" l="1"/>
  <c r="I20" i="3"/>
  <c r="F19" i="3" s="1"/>
  <c r="I18" i="3"/>
  <c r="I16" i="3"/>
  <c r="I14" i="3"/>
  <c r="F15" i="3" s="1"/>
  <c r="I12" i="3"/>
  <c r="I10" i="3"/>
  <c r="I8" i="3"/>
  <c r="I6" i="3"/>
  <c r="I4" i="3"/>
  <c r="I2" i="3"/>
  <c r="F21" i="3"/>
  <c r="F17" i="3"/>
  <c r="F10" i="3"/>
  <c r="F6" i="3"/>
  <c r="D7" i="1"/>
  <c r="E15" i="1"/>
  <c r="E14" i="1"/>
  <c r="E13" i="1"/>
  <c r="E12" i="1"/>
  <c r="E11" i="1"/>
  <c r="E10" i="1"/>
  <c r="E9" i="1"/>
  <c r="E8" i="1"/>
  <c r="E7" i="1"/>
  <c r="D15" i="1"/>
  <c r="D14" i="1"/>
  <c r="D13" i="1"/>
  <c r="D12" i="1"/>
  <c r="D11" i="1"/>
  <c r="D10" i="1"/>
  <c r="D9" i="1"/>
  <c r="D8" i="1"/>
  <c r="F4" i="3" l="1"/>
  <c r="F8" i="3"/>
</calcChain>
</file>

<file path=xl/sharedStrings.xml><?xml version="1.0" encoding="utf-8"?>
<sst xmlns="http://schemas.openxmlformats.org/spreadsheetml/2006/main" count="114" uniqueCount="84">
  <si>
    <t>Inserta tu DNI en esta celda (sin letra):</t>
  </si>
  <si>
    <t>DNI</t>
  </si>
  <si>
    <t>NOTA:Las valores de las probabilidades e impactos de los riesgos tomarán valores a partir de los dígitos de tu DNI</t>
  </si>
  <si>
    <t>Riesgo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</si>
  <si>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</si>
  <si>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</si>
  <si>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</si>
  <si>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</si>
  <si>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</si>
  <si>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</si>
  <si>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</si>
  <si>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</si>
  <si>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</si>
  <si>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Probabilidad ocur.</t>
  </si>
  <si>
    <t>Impacto en el Coste</t>
  </si>
  <si>
    <t>Escalas numéricas</t>
  </si>
  <si>
    <t>Muy bajo</t>
  </si>
  <si>
    <t>Medio</t>
  </si>
  <si>
    <t>Bajo</t>
  </si>
  <si>
    <t xml:space="preserve">Alto </t>
  </si>
  <si>
    <t>Muy alto</t>
  </si>
  <si>
    <t>Impacto coste</t>
  </si>
  <si>
    <t>0.9-0.99</t>
  </si>
  <si>
    <t>Efecto en el coste</t>
  </si>
  <si>
    <t>incremento &lt; 3%</t>
  </si>
  <si>
    <t>incremento &lt; 6%</t>
  </si>
  <si>
    <t>incremento &lt; 10%</t>
  </si>
  <si>
    <t>incremento &lt; 20%</t>
  </si>
  <si>
    <t>incremento &gt; 20%</t>
  </si>
  <si>
    <t>Probabilidad ocurrencia</t>
  </si>
  <si>
    <r>
      <rPr>
        <sz val="14"/>
        <color theme="1"/>
        <rFont val="Calibri"/>
        <family val="2"/>
        <scheme val="minor"/>
      </rPr>
      <t xml:space="preserve">* </t>
    </r>
    <r>
      <rPr>
        <b/>
        <sz val="14"/>
        <color theme="1"/>
        <rFont val="Calibri"/>
        <family val="2"/>
        <scheme val="minor"/>
      </rPr>
      <t>Constesta los siguientes apartados:</t>
    </r>
  </si>
  <si>
    <t>Matriz Probabilidad-Impacto</t>
  </si>
  <si>
    <t>Muy baja</t>
  </si>
  <si>
    <t>baja</t>
  </si>
  <si>
    <t>Media</t>
  </si>
  <si>
    <t>Alta</t>
  </si>
  <si>
    <t>Muy Alta</t>
  </si>
  <si>
    <t>Probabilidad\Impacto</t>
  </si>
  <si>
    <t>Baja</t>
  </si>
  <si>
    <t>Muy alta</t>
  </si>
  <si>
    <t xml:space="preserve">  b) Realiza una priorización de los requisitos de mayor a menor prioridad en base al coste.</t>
  </si>
  <si>
    <t>* Un primer análisis de los mismos nos lleva a evaluar la probabilidad de ocurrencia y el impacto en el coste de los mismos (Véase la tabla de arriba).</t>
  </si>
  <si>
    <t>Opción 2 : Producir un Producto nuevo de forma rápida</t>
  </si>
  <si>
    <t>Opción 1 : Producir un Producto nuevo con un desarrollo completo</t>
  </si>
  <si>
    <t>Opción 3 : Consolidar los productos existentes mejorándolos</t>
  </si>
  <si>
    <t>Opción 4 : Consolidad los productos existentes mediante publicidad</t>
  </si>
  <si>
    <t>Dependiento de la calidad de el nuevo producto generado o de la calidad de la consolidación del producto tendremos diferentes beneficios.</t>
  </si>
  <si>
    <t>Nuevo Producto</t>
  </si>
  <si>
    <t>o Consolidar</t>
  </si>
  <si>
    <t>Nuevo producto</t>
  </si>
  <si>
    <t>Consolidar</t>
  </si>
  <si>
    <t>Desarrollo completo</t>
  </si>
  <si>
    <t>Desarrollo rápido</t>
  </si>
  <si>
    <t>Mejorar productos</t>
  </si>
  <si>
    <t>Aumentar publicidad</t>
  </si>
  <si>
    <t>Buena</t>
  </si>
  <si>
    <t>Calidad</t>
  </si>
  <si>
    <t>Opciones</t>
  </si>
  <si>
    <t xml:space="preserve">Coste = </t>
  </si>
  <si>
    <t>Prob. (%)</t>
  </si>
  <si>
    <t>Beneficio Neto</t>
  </si>
  <si>
    <t>Beneficio en ventas =</t>
  </si>
  <si>
    <r>
      <t xml:space="preserve">  D) </t>
    </r>
    <r>
      <rPr>
        <b/>
        <sz val="14"/>
        <color theme="1"/>
        <rFont val="Calibri"/>
        <family val="2"/>
        <scheme val="minor"/>
      </rPr>
      <t>Determinar cual de las opciones es más ventajosa utilizando la técnica EMV.</t>
    </r>
  </si>
  <si>
    <t xml:space="preserve">  C) Completa los beneficios netos que se optienen de cada opción (Beneficio neto = Beneficio ventas - coste) en la hoja "EMV".</t>
  </si>
  <si>
    <t>(3 puntos)</t>
  </si>
  <si>
    <t>(2 puntos)</t>
  </si>
  <si>
    <t xml:space="preserve">  a) Completa la matriz de probabilidad-impacto (sobre el coste) que aparace en la hoja "Matriz Probabilidad-impacto".</t>
  </si>
  <si>
    <t>En la hoja "EMV" aparece el gráfico donde se representan las diferentes opciones con sus costes, probabilidades y beneficios esperados:</t>
  </si>
  <si>
    <t>Muy  baja</t>
  </si>
  <si>
    <t>0.0 - 0.299</t>
  </si>
  <si>
    <t>0.3-0.499</t>
  </si>
  <si>
    <t>0.5-0.699</t>
  </si>
  <si>
    <t>0.7-0.899</t>
  </si>
  <si>
    <t>PARTE 1:  En un proyecto X se han identificado 9 riesgos.</t>
  </si>
  <si>
    <t>PARTE 2: Una empresa quiere utilizar el método de "análisis del valor monetario esperado (EMV)" para decidir entre las siguientes opciones:</t>
  </si>
  <si>
    <t>R2, R7</t>
  </si>
  <si>
    <t>Priorización:</t>
  </si>
  <si>
    <t>R1, R9</t>
  </si>
  <si>
    <t>R5, R4, R7, R2, R1, R9, R8, R3, R6</t>
  </si>
  <si>
    <t>B)</t>
  </si>
  <si>
    <t>D)</t>
  </si>
  <si>
    <t xml:space="preserve">La opción más ventajosa es diseñar un nuevo producto </t>
  </si>
  <si>
    <t>RESPUESTAS ABAJO DEL TODO</t>
  </si>
  <si>
    <t>RESPUESTAS: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</si>
</sst>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\ &quot;€&quot;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B050"/>
      <name val="Arial"/>
      <family val="2"/>
    </font>
    <font>
      <sz val="11"/>
      <color rgb="FFC00000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2"/>
      <color theme="1"/>
      <name val="Arial"/>
      <family val="2"/>
    </font>
    <font>
      <b/>
      <sz val="10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/>
    <xf numFmtId="0" fontId="3" fillId="0" borderId="2" xfId="0" applyFont="1" applyBorder="1" applyAlignment="1">
      <alignment horizontal="center"/>
    </xf>
    <xf numFmtId="0" fontId="2" fillId="0" borderId="0" xfId="0" applyFont="1" applyBorder="1"/>
    <xf numFmtId="0" fontId="3" fillId="0" borderId="0" xfId="0" applyFont="1" applyFill="1" applyBorder="1" applyAlignment="1">
      <alignment horizontal="center"/>
    </xf>
    <xf numFmtId="0" fontId="0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3" xfId="0" applyFont="1" applyBorder="1"/>
    <xf numFmtId="0" fontId="4" fillId="0" borderId="3" xfId="0" applyFont="1" applyBorder="1" applyAlignment="1">
      <alignment horizontal="center"/>
    </xf>
    <xf numFmtId="0" fontId="0" fillId="0" borderId="3" xfId="0" applyBorder="1"/>
    <xf numFmtId="0" fontId="6" fillId="0" borderId="3" xfId="0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1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right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/>
    <xf numFmtId="0" fontId="15" fillId="0" borderId="0" xfId="0" applyFont="1"/>
    <xf numFmtId="0" fontId="14" fillId="0" borderId="0" xfId="0" applyFont="1" applyAlignment="1">
      <alignment horizontal="center"/>
    </xf>
    <xf numFmtId="9" fontId="14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0" fontId="16" fillId="0" borderId="0" xfId="0" applyFont="1"/>
    <xf numFmtId="0" fontId="15" fillId="0" borderId="3" xfId="0" applyFont="1" applyBorder="1"/>
    <xf numFmtId="0" fontId="11" fillId="0" borderId="0" xfId="0" applyFont="1"/>
    <xf numFmtId="0" fontId="17" fillId="0" borderId="0" xfId="0" applyFont="1" applyAlignment="1">
      <alignment horizontal="left"/>
    </xf>
    <xf numFmtId="1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/>
    <xf numFmtId="0" fontId="5" fillId="0" borderId="6" xfId="0" applyFont="1" applyFill="1" applyBorder="1" applyAlignment="1">
      <alignment horizontal="center"/>
    </xf>
    <xf numFmtId="0" fontId="8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106680</xdr:rowOff>
    </xdr:from>
    <xdr:to>
      <xdr:col>2</xdr:col>
      <xdr:colOff>777240</xdr:colOff>
      <xdr:row>11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8BE5E8E0-2B64-480E-ADBA-402C6460F585}"/>
            </a:ext>
          </a:extLst>
        </xdr:cNvPr>
        <xdr:cNvCxnSpPr/>
      </xdr:nvCxnSpPr>
      <xdr:spPr>
        <a:xfrm flipV="1">
          <a:off x="1958340" y="1203960"/>
          <a:ext cx="777240" cy="86868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</xdr:colOff>
      <xdr:row>13</xdr:row>
      <xdr:rowOff>15240</xdr:rowOff>
    </xdr:from>
    <xdr:to>
      <xdr:col>2</xdr:col>
      <xdr:colOff>784860</xdr:colOff>
      <xdr:row>17</xdr:row>
      <xdr:rowOff>99060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542BFF48-9CE9-475E-AC81-1252E6E4A6CC}"/>
            </a:ext>
          </a:extLst>
        </xdr:cNvPr>
        <xdr:cNvCxnSpPr/>
      </xdr:nvCxnSpPr>
      <xdr:spPr>
        <a:xfrm>
          <a:off x="1965960" y="2087880"/>
          <a:ext cx="777240" cy="8763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</xdr:row>
      <xdr:rowOff>83820</xdr:rowOff>
    </xdr:from>
    <xdr:to>
      <xdr:col>5</xdr:col>
      <xdr:colOff>7620</xdr:colOff>
      <xdr:row>6</xdr:row>
      <xdr:rowOff>68580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B8EAD449-1F12-41A8-A2B0-F9E115F9EDA1}"/>
            </a:ext>
          </a:extLst>
        </xdr:cNvPr>
        <xdr:cNvCxnSpPr/>
      </xdr:nvCxnSpPr>
      <xdr:spPr>
        <a:xfrm flipV="1">
          <a:off x="3886200" y="906780"/>
          <a:ext cx="800100" cy="41148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</xdr:row>
      <xdr:rowOff>91440</xdr:rowOff>
    </xdr:from>
    <xdr:to>
      <xdr:col>5</xdr:col>
      <xdr:colOff>0</xdr:colOff>
      <xdr:row>8</xdr:row>
      <xdr:rowOff>114300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DAD8DED2-0688-4EFC-A640-EF541DA32A75}"/>
            </a:ext>
          </a:extLst>
        </xdr:cNvPr>
        <xdr:cNvCxnSpPr/>
      </xdr:nvCxnSpPr>
      <xdr:spPr>
        <a:xfrm>
          <a:off x="3886200" y="1188720"/>
          <a:ext cx="792480" cy="4191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</xdr:colOff>
      <xdr:row>15</xdr:row>
      <xdr:rowOff>114300</xdr:rowOff>
    </xdr:from>
    <xdr:to>
      <xdr:col>5</xdr:col>
      <xdr:colOff>15240</xdr:colOff>
      <xdr:row>17</xdr:row>
      <xdr:rowOff>68580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7D5A71ED-F9A4-4642-9B92-53021DC4E0AE}"/>
            </a:ext>
          </a:extLst>
        </xdr:cNvPr>
        <xdr:cNvCxnSpPr/>
      </xdr:nvCxnSpPr>
      <xdr:spPr>
        <a:xfrm flipV="1">
          <a:off x="3893820" y="2583180"/>
          <a:ext cx="800100" cy="35052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</xdr:colOff>
      <xdr:row>17</xdr:row>
      <xdr:rowOff>76200</xdr:rowOff>
    </xdr:from>
    <xdr:to>
      <xdr:col>5</xdr:col>
      <xdr:colOff>22860</xdr:colOff>
      <xdr:row>19</xdr:row>
      <xdr:rowOff>114300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4C96467B-A966-4242-A876-A6D8157D5BBF}"/>
            </a:ext>
          </a:extLst>
        </xdr:cNvPr>
        <xdr:cNvCxnSpPr/>
      </xdr:nvCxnSpPr>
      <xdr:spPr>
        <a:xfrm>
          <a:off x="3909060" y="2941320"/>
          <a:ext cx="792480" cy="4191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1417320</xdr:colOff>
      <xdr:row>1</xdr:row>
      <xdr:rowOff>137160</xdr:rowOff>
    </xdr:from>
    <xdr:to>
      <xdr:col>6</xdr:col>
      <xdr:colOff>784860</xdr:colOff>
      <xdr:row>4</xdr:row>
      <xdr:rowOff>83820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B652FA68-A4D6-45C5-AF61-478A783401F8}"/>
            </a:ext>
          </a:extLst>
        </xdr:cNvPr>
        <xdr:cNvCxnSpPr/>
      </xdr:nvCxnSpPr>
      <xdr:spPr>
        <a:xfrm flipV="1">
          <a:off x="6096000" y="335280"/>
          <a:ext cx="792480" cy="54102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1394460</xdr:colOff>
      <xdr:row>3</xdr:row>
      <xdr:rowOff>83820</xdr:rowOff>
    </xdr:from>
    <xdr:to>
      <xdr:col>7</xdr:col>
      <xdr:colOff>0</xdr:colOff>
      <xdr:row>4</xdr:row>
      <xdr:rowOff>106680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BBECE533-E2F3-493E-BE08-6BDA4C38F9F6}"/>
            </a:ext>
          </a:extLst>
        </xdr:cNvPr>
        <xdr:cNvCxnSpPr/>
      </xdr:nvCxnSpPr>
      <xdr:spPr>
        <a:xfrm flipV="1">
          <a:off x="6073140" y="678180"/>
          <a:ext cx="822960" cy="22098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</xdr:colOff>
      <xdr:row>4</xdr:row>
      <xdr:rowOff>99060</xdr:rowOff>
    </xdr:from>
    <xdr:to>
      <xdr:col>7</xdr:col>
      <xdr:colOff>7620</xdr:colOff>
      <xdr:row>5</xdr:row>
      <xdr:rowOff>91440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02BAA8EE-6AE5-4A8D-A50D-B85054D271B9}"/>
            </a:ext>
          </a:extLst>
        </xdr:cNvPr>
        <xdr:cNvCxnSpPr/>
      </xdr:nvCxnSpPr>
      <xdr:spPr>
        <a:xfrm>
          <a:off x="6118860" y="891540"/>
          <a:ext cx="784860" cy="1905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1417320</xdr:colOff>
      <xdr:row>7</xdr:row>
      <xdr:rowOff>68580</xdr:rowOff>
    </xdr:from>
    <xdr:to>
      <xdr:col>7</xdr:col>
      <xdr:colOff>22860</xdr:colOff>
      <xdr:row>8</xdr:row>
      <xdr:rowOff>91440</xdr:rowOff>
    </xdr:to>
    <xdr:cxnSp macro="">
      <xdr:nvCxnSpPr>
        <xdr:cNvPr id="31" name="Conector recto de flecha 30">
          <a:extLst>
            <a:ext uri="{FF2B5EF4-FFF2-40B4-BE49-F238E27FC236}">
              <a16:creationId xmlns:a16="http://schemas.microsoft.com/office/drawing/2014/main" id="{14C39260-CD67-4854-BCEE-40C8374D034F}"/>
            </a:ext>
          </a:extLst>
        </xdr:cNvPr>
        <xdr:cNvCxnSpPr/>
      </xdr:nvCxnSpPr>
      <xdr:spPr>
        <a:xfrm flipV="1">
          <a:off x="6096000" y="1455420"/>
          <a:ext cx="822960" cy="22098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8</xdr:row>
      <xdr:rowOff>106680</xdr:rowOff>
    </xdr:from>
    <xdr:to>
      <xdr:col>7</xdr:col>
      <xdr:colOff>0</xdr:colOff>
      <xdr:row>9</xdr:row>
      <xdr:rowOff>114300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CA996746-BF27-4C9B-896E-22E4918B66AF}"/>
            </a:ext>
          </a:extLst>
        </xdr:cNvPr>
        <xdr:cNvCxnSpPr/>
      </xdr:nvCxnSpPr>
      <xdr:spPr>
        <a:xfrm>
          <a:off x="6103620" y="1691640"/>
          <a:ext cx="792480" cy="20574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</xdr:colOff>
      <xdr:row>8</xdr:row>
      <xdr:rowOff>106680</xdr:rowOff>
    </xdr:from>
    <xdr:to>
      <xdr:col>7</xdr:col>
      <xdr:colOff>7620</xdr:colOff>
      <xdr:row>11</xdr:row>
      <xdr:rowOff>83820</xdr:rowOff>
    </xdr:to>
    <xdr:cxnSp macro="">
      <xdr:nvCxnSpPr>
        <xdr:cNvPr id="35" name="Conector recto de flecha 34">
          <a:extLst>
            <a:ext uri="{FF2B5EF4-FFF2-40B4-BE49-F238E27FC236}">
              <a16:creationId xmlns:a16="http://schemas.microsoft.com/office/drawing/2014/main" id="{D6F0A25F-B243-44AE-AE23-561049FA2BFA}"/>
            </a:ext>
          </a:extLst>
        </xdr:cNvPr>
        <xdr:cNvCxnSpPr/>
      </xdr:nvCxnSpPr>
      <xdr:spPr>
        <a:xfrm>
          <a:off x="6111240" y="1691640"/>
          <a:ext cx="792480" cy="5715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</xdr:colOff>
      <xdr:row>8</xdr:row>
      <xdr:rowOff>106680</xdr:rowOff>
    </xdr:from>
    <xdr:to>
      <xdr:col>7</xdr:col>
      <xdr:colOff>7620</xdr:colOff>
      <xdr:row>9</xdr:row>
      <xdr:rowOff>114300</xdr:rowOff>
    </xdr:to>
    <xdr:cxnSp macro="">
      <xdr:nvCxnSpPr>
        <xdr:cNvPr id="38" name="Conector recto de flecha 37">
          <a:extLst>
            <a:ext uri="{FF2B5EF4-FFF2-40B4-BE49-F238E27FC236}">
              <a16:creationId xmlns:a16="http://schemas.microsoft.com/office/drawing/2014/main" id="{5AE736BE-2597-4A31-99D7-EF41A272514F}"/>
            </a:ext>
          </a:extLst>
        </xdr:cNvPr>
        <xdr:cNvCxnSpPr/>
      </xdr:nvCxnSpPr>
      <xdr:spPr>
        <a:xfrm>
          <a:off x="6111240" y="1691640"/>
          <a:ext cx="792480" cy="20574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13</xdr:row>
      <xdr:rowOff>99060</xdr:rowOff>
    </xdr:from>
    <xdr:to>
      <xdr:col>7</xdr:col>
      <xdr:colOff>0</xdr:colOff>
      <xdr:row>15</xdr:row>
      <xdr:rowOff>91440</xdr:rowOff>
    </xdr:to>
    <xdr:cxnSp macro="">
      <xdr:nvCxnSpPr>
        <xdr:cNvPr id="39" name="Conector recto de flecha 38">
          <a:extLst>
            <a:ext uri="{FF2B5EF4-FFF2-40B4-BE49-F238E27FC236}">
              <a16:creationId xmlns:a16="http://schemas.microsoft.com/office/drawing/2014/main" id="{FEE27B7A-57E5-4339-BB03-A73795C929FC}"/>
            </a:ext>
          </a:extLst>
        </xdr:cNvPr>
        <xdr:cNvCxnSpPr/>
      </xdr:nvCxnSpPr>
      <xdr:spPr>
        <a:xfrm flipV="1">
          <a:off x="6103620" y="2674620"/>
          <a:ext cx="792480" cy="38862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1417320</xdr:colOff>
      <xdr:row>15</xdr:row>
      <xdr:rowOff>99060</xdr:rowOff>
    </xdr:from>
    <xdr:to>
      <xdr:col>7</xdr:col>
      <xdr:colOff>0</xdr:colOff>
      <xdr:row>15</xdr:row>
      <xdr:rowOff>106680</xdr:rowOff>
    </xdr:to>
    <xdr:cxnSp macro="">
      <xdr:nvCxnSpPr>
        <xdr:cNvPr id="41" name="Conector recto de flecha 40">
          <a:extLst>
            <a:ext uri="{FF2B5EF4-FFF2-40B4-BE49-F238E27FC236}">
              <a16:creationId xmlns:a16="http://schemas.microsoft.com/office/drawing/2014/main" id="{CA6FF7D3-CABE-48CF-ABC0-E66FAAC72886}"/>
            </a:ext>
          </a:extLst>
        </xdr:cNvPr>
        <xdr:cNvCxnSpPr/>
      </xdr:nvCxnSpPr>
      <xdr:spPr>
        <a:xfrm flipV="1">
          <a:off x="6096000" y="3070860"/>
          <a:ext cx="800100" cy="762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1417320</xdr:colOff>
      <xdr:row>15</xdr:row>
      <xdr:rowOff>121920</xdr:rowOff>
    </xdr:from>
    <xdr:to>
      <xdr:col>7</xdr:col>
      <xdr:colOff>0</xdr:colOff>
      <xdr:row>17</xdr:row>
      <xdr:rowOff>106680</xdr:rowOff>
    </xdr:to>
    <xdr:cxnSp macro="">
      <xdr:nvCxnSpPr>
        <xdr:cNvPr id="44" name="Conector recto de flecha 43">
          <a:extLst>
            <a:ext uri="{FF2B5EF4-FFF2-40B4-BE49-F238E27FC236}">
              <a16:creationId xmlns:a16="http://schemas.microsoft.com/office/drawing/2014/main" id="{8CB0FBBF-0229-494F-BB1B-52C4F91E387D}"/>
            </a:ext>
          </a:extLst>
        </xdr:cNvPr>
        <xdr:cNvCxnSpPr/>
      </xdr:nvCxnSpPr>
      <xdr:spPr>
        <a:xfrm>
          <a:off x="6096000" y="3093720"/>
          <a:ext cx="800100" cy="3810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</xdr:colOff>
      <xdr:row>19</xdr:row>
      <xdr:rowOff>80175</xdr:rowOff>
    </xdr:from>
    <xdr:to>
      <xdr:col>7</xdr:col>
      <xdr:colOff>7620</xdr:colOff>
      <xdr:row>19</xdr:row>
      <xdr:rowOff>80175</xdr:rowOff>
    </xdr:to>
    <xdr:cxnSp macro="">
      <xdr:nvCxnSpPr>
        <xdr:cNvPr id="47" name="Conector recto de flecha 46">
          <a:extLst>
            <a:ext uri="{FF2B5EF4-FFF2-40B4-BE49-F238E27FC236}">
              <a16:creationId xmlns:a16="http://schemas.microsoft.com/office/drawing/2014/main" id="{062905A8-274A-4014-88B3-0EC7F957AE64}"/>
            </a:ext>
          </a:extLst>
        </xdr:cNvPr>
        <xdr:cNvCxnSpPr/>
      </xdr:nvCxnSpPr>
      <xdr:spPr>
        <a:xfrm>
          <a:off x="6481307" y="3989566"/>
          <a:ext cx="795130" cy="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</xdr:colOff>
      <xdr:row>19</xdr:row>
      <xdr:rowOff>106680</xdr:rowOff>
    </xdr:from>
    <xdr:to>
      <xdr:col>7</xdr:col>
      <xdr:colOff>15240</xdr:colOff>
      <xdr:row>21</xdr:row>
      <xdr:rowOff>91440</xdr:rowOff>
    </xdr:to>
    <xdr:cxnSp macro="">
      <xdr:nvCxnSpPr>
        <xdr:cNvPr id="50" name="Conector recto de flecha 49">
          <a:extLst>
            <a:ext uri="{FF2B5EF4-FFF2-40B4-BE49-F238E27FC236}">
              <a16:creationId xmlns:a16="http://schemas.microsoft.com/office/drawing/2014/main" id="{5B94D324-34B5-4F8C-8795-7677B14FA390}"/>
            </a:ext>
          </a:extLst>
        </xdr:cNvPr>
        <xdr:cNvCxnSpPr/>
      </xdr:nvCxnSpPr>
      <xdr:spPr>
        <a:xfrm>
          <a:off x="6111240" y="3870960"/>
          <a:ext cx="800100" cy="3810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1394460</xdr:colOff>
      <xdr:row>7</xdr:row>
      <xdr:rowOff>83820</xdr:rowOff>
    </xdr:from>
    <xdr:to>
      <xdr:col>7</xdr:col>
      <xdr:colOff>0</xdr:colOff>
      <xdr:row>8</xdr:row>
      <xdr:rowOff>106680</xdr:rowOff>
    </xdr:to>
    <xdr:cxnSp macro="">
      <xdr:nvCxnSpPr>
        <xdr:cNvPr id="55" name="Conector recto de flecha 54">
          <a:extLst>
            <a:ext uri="{FF2B5EF4-FFF2-40B4-BE49-F238E27FC236}">
              <a16:creationId xmlns:a16="http://schemas.microsoft.com/office/drawing/2014/main" id="{D61E5137-6906-48FE-82C1-911C5C2597E9}"/>
            </a:ext>
          </a:extLst>
        </xdr:cNvPr>
        <xdr:cNvCxnSpPr/>
      </xdr:nvCxnSpPr>
      <xdr:spPr>
        <a:xfrm flipV="1">
          <a:off x="6443538" y="713298"/>
          <a:ext cx="825279" cy="221643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tabSelected="1" topLeftCell="B16" workbookViewId="0">
      <selection activeCell="G36" sqref="G36"/>
    </sheetView>
  </sheetViews>
  <sheetFormatPr baseColWidth="10" defaultColWidth="8.88671875" defaultRowHeight="14.4" x14ac:dyDescent="0.3"/>
  <cols>
    <col min="3" max="3" width="12.5546875" customWidth="1"/>
    <col min="4" max="4" width="19.33203125" customWidth="1"/>
    <col min="5" max="5" width="19.44140625" customWidth="1"/>
    <col min="6" max="6" width="12.109375" customWidth="1"/>
    <col min="7" max="7" width="22.88671875" customWidth="1"/>
    <col min="8" max="8" width="15.6640625" customWidth="1"/>
    <col min="9" max="9" width="15.21875" customWidth="1"/>
    <col min="10" max="10" width="15.33203125" customWidth="1"/>
    <col min="11" max="11" width="14.77734375" customWidth="1"/>
    <col min="12" max="12" width="15.109375" customWidth="1"/>
  </cols>
  <sheetData>
    <row r="1" spans="1:12" ht="15.6" x14ac:dyDescent="0.3">
      <c r="B1" s="11"/>
      <c r="C1" s="11"/>
      <c r="D1" s="11"/>
    </row>
    <row r="2" spans="1:12" ht="16.2" thickBot="1" x14ac:dyDescent="0.35">
      <c r="A2" s="1"/>
      <c r="B2" s="42" t="s">
        <v>0</v>
      </c>
      <c r="C2" s="43"/>
      <c r="D2" s="44"/>
      <c r="F2" s="2" t="s">
        <v>2</v>
      </c>
      <c r="G2" s="1"/>
      <c r="H2" s="1"/>
      <c r="I2" s="1"/>
      <c r="J2" s="1"/>
      <c r="K2" s="1"/>
    </row>
    <row r="3" spans="1:12" ht="15" thickBot="1" x14ac:dyDescent="0.35">
      <c r="A3" s="1"/>
      <c r="B3" s="5" t="s">
        <v>1</v>
      </c>
      <c r="C3" s="45">
        <v>46075555</v>
      </c>
      <c r="D3" s="4"/>
      <c r="E3" s="4"/>
      <c r="F3" s="1"/>
      <c r="G3" s="1"/>
      <c r="H3" s="1"/>
      <c r="I3" s="1"/>
      <c r="J3" s="1"/>
      <c r="K3" s="1"/>
    </row>
    <row r="4" spans="1:12" x14ac:dyDescent="0.3">
      <c r="A4" s="1"/>
      <c r="B4" s="4"/>
      <c r="C4" s="3"/>
      <c r="D4" s="4"/>
      <c r="E4" s="4"/>
      <c r="F4" s="1"/>
      <c r="G4" s="1"/>
      <c r="H4" s="1"/>
      <c r="I4" s="1"/>
      <c r="J4" s="1"/>
      <c r="K4" s="1"/>
    </row>
    <row r="5" spans="1:12" x14ac:dyDescent="0.3">
      <c r="A5" s="1"/>
      <c r="B5" s="4"/>
      <c r="C5" s="1"/>
      <c r="D5" s="1"/>
      <c r="E5" s="1"/>
      <c r="F5" s="1"/>
      <c r="J5" s="1"/>
      <c r="K5" s="1"/>
    </row>
    <row r="6" spans="1:12" x14ac:dyDescent="0.3">
      <c r="A6" s="1"/>
      <c r="B6" s="8"/>
      <c r="C6" s="7" t="s">
        <v>3</v>
      </c>
      <c r="D6" s="7" t="s">
        <v>13</v>
      </c>
      <c r="E6" s="7" t="s">
        <v>14</v>
      </c>
      <c r="F6" s="1"/>
      <c r="I6" s="9" t="s">
        <v>15</v>
      </c>
      <c r="J6" s="1"/>
      <c r="K6" s="1"/>
    </row>
    <row r="7" spans="1:12" ht="15.6" x14ac:dyDescent="0.3">
      <c r="A7" s="1"/>
      <c r="B7" s="6"/>
      <c r="C7" s="19" t="s">
        <v>4</v>
      </c>
      <c r="D7" s="20">
        <f>MID(Enunciado!C$3,1,1)/10</f>
        <v>0.4</v>
      </c>
      <c r="E7" s="20">
        <f>MID(C$3,8,1)/10</f>
        <v>0.5</v>
      </c>
      <c r="F7" s="1"/>
      <c r="H7" s="13" t="s">
        <v>16</v>
      </c>
      <c r="I7" s="13" t="s">
        <v>18</v>
      </c>
      <c r="J7" s="13" t="s">
        <v>17</v>
      </c>
      <c r="K7" s="13" t="s">
        <v>19</v>
      </c>
      <c r="L7" s="13" t="s">
        <v>20</v>
      </c>
    </row>
    <row r="8" spans="1:12" ht="15.6" x14ac:dyDescent="0.3">
      <c r="A8" s="1"/>
      <c r="B8" s="6"/>
      <c r="C8" s="19" t="s">
        <v>5</v>
      </c>
      <c r="D8" s="20">
        <f>MID(C$3,2,1)/10</f>
        <v>0.6</v>
      </c>
      <c r="E8" s="20">
        <f>MID(C$3,7,1)/10</f>
        <v>0.5</v>
      </c>
      <c r="F8" s="1"/>
      <c r="G8" s="14" t="s">
        <v>21</v>
      </c>
      <c r="H8" s="15" t="s">
        <v>69</v>
      </c>
      <c r="I8" s="15" t="s">
        <v>70</v>
      </c>
      <c r="J8" s="15" t="s">
        <v>71</v>
      </c>
      <c r="K8" s="15" t="s">
        <v>72</v>
      </c>
      <c r="L8" s="15" t="s">
        <v>22</v>
      </c>
    </row>
    <row r="9" spans="1:12" x14ac:dyDescent="0.3">
      <c r="A9" s="1"/>
      <c r="B9" s="6"/>
      <c r="C9" s="17" t="s">
        <v>6</v>
      </c>
      <c r="D9" s="18">
        <f>MID(C$3,3,1)/10</f>
        <v>0</v>
      </c>
      <c r="E9" s="18">
        <f>MID(C$3,6,1)/10</f>
        <v>0.5</v>
      </c>
      <c r="F9" s="1"/>
      <c r="G9" s="16" t="s">
        <v>23</v>
      </c>
      <c r="H9" s="16" t="s">
        <v>24</v>
      </c>
      <c r="I9" s="16" t="s">
        <v>25</v>
      </c>
      <c r="J9" s="16" t="s">
        <v>26</v>
      </c>
      <c r="K9" s="16" t="s">
        <v>27</v>
      </c>
      <c r="L9" s="16" t="s">
        <v>28</v>
      </c>
    </row>
    <row r="10" spans="1:12" x14ac:dyDescent="0.3">
      <c r="A10" s="1"/>
      <c r="B10" s="6"/>
      <c r="C10" s="17" t="s">
        <v>7</v>
      </c>
      <c r="D10" s="18">
        <f>MID(C$3,4,1)/10</f>
        <v>0.7</v>
      </c>
      <c r="E10" s="18">
        <f>MID(C$3,5,1)/10</f>
        <v>0.5</v>
      </c>
      <c r="F10" s="1"/>
      <c r="J10" s="1"/>
      <c r="K10" s="1"/>
    </row>
    <row r="11" spans="1:12" ht="15.6" x14ac:dyDescent="0.3">
      <c r="A11" s="1"/>
      <c r="B11" s="6"/>
      <c r="C11" s="19" t="s">
        <v>8</v>
      </c>
      <c r="D11" s="20">
        <f>MID(C$3,5,1)/10</f>
        <v>0.5</v>
      </c>
      <c r="E11" s="20">
        <f>MID(C$3,4,1)/10</f>
        <v>0.7</v>
      </c>
      <c r="F11" s="1"/>
      <c r="G11" s="14" t="s">
        <v>29</v>
      </c>
      <c r="H11" s="15" t="s">
        <v>69</v>
      </c>
      <c r="I11" s="15" t="s">
        <v>70</v>
      </c>
      <c r="J11" s="15" t="s">
        <v>71</v>
      </c>
      <c r="K11" s="15" t="s">
        <v>72</v>
      </c>
      <c r="L11" s="15" t="s">
        <v>22</v>
      </c>
    </row>
    <row r="12" spans="1:12" x14ac:dyDescent="0.3">
      <c r="A12" s="1"/>
      <c r="B12" s="6"/>
      <c r="C12" s="19" t="s">
        <v>9</v>
      </c>
      <c r="D12" s="20">
        <f>MID(C$3,6,1)/10</f>
        <v>0.5</v>
      </c>
      <c r="E12" s="20">
        <f>MID(C$3,3,1)/10</f>
        <v>0</v>
      </c>
      <c r="F12" s="1"/>
      <c r="J12" s="1"/>
      <c r="K12" s="1"/>
    </row>
    <row r="13" spans="1:12" x14ac:dyDescent="0.3">
      <c r="A13" s="1"/>
      <c r="B13" s="6"/>
      <c r="C13" s="19" t="s">
        <v>10</v>
      </c>
      <c r="D13" s="20">
        <f>MID(C$3,7,1)/10</f>
        <v>0.5</v>
      </c>
      <c r="E13" s="20">
        <f>MID(C$3,2,1)/10</f>
        <v>0.6</v>
      </c>
      <c r="F13" s="1"/>
      <c r="J13" s="1"/>
      <c r="K13" s="1"/>
    </row>
    <row r="14" spans="1:12" x14ac:dyDescent="0.3">
      <c r="A14" s="1"/>
      <c r="B14" s="6"/>
      <c r="C14" s="19" t="s">
        <v>11</v>
      </c>
      <c r="D14" s="20">
        <f>MID(C$3,8,1)/10</f>
        <v>0.5</v>
      </c>
      <c r="E14" s="20">
        <f>MID(C$3,1,1)/10</f>
        <v>0.4</v>
      </c>
      <c r="F14" s="1"/>
      <c r="J14" s="1"/>
      <c r="K14" s="1"/>
    </row>
    <row r="15" spans="1:12" x14ac:dyDescent="0.3">
      <c r="A15" s="1"/>
      <c r="B15" s="6"/>
      <c r="C15" s="19" t="s">
        <v>12</v>
      </c>
      <c r="D15" s="20">
        <f>MID(C$3,1,1)/10</f>
        <v>0.4</v>
      </c>
      <c r="E15" s="20">
        <f>MID(C$3,8,1)/10</f>
        <v>0.5</v>
      </c>
      <c r="F15" s="1"/>
      <c r="G15" s="12" t="s">
        <v>82</v>
      </c>
      <c r="J15" s="1"/>
      <c r="K15" s="1"/>
    </row>
    <row r="17" spans="2:11" ht="18" x14ac:dyDescent="0.35">
      <c r="B17" s="21" t="s">
        <v>73</v>
      </c>
    </row>
    <row r="18" spans="2:11" ht="18" x14ac:dyDescent="0.35">
      <c r="B18" s="21" t="s">
        <v>41</v>
      </c>
    </row>
    <row r="19" spans="2:11" ht="18" x14ac:dyDescent="0.35">
      <c r="B19" s="21" t="s">
        <v>30</v>
      </c>
    </row>
    <row r="20" spans="2:11" ht="18" x14ac:dyDescent="0.35">
      <c r="B20" s="21" t="s">
        <v>66</v>
      </c>
      <c r="K20" t="s">
        <v>64</v>
      </c>
    </row>
    <row r="21" spans="2:11" ht="18" x14ac:dyDescent="0.35">
      <c r="B21" s="21" t="s">
        <v>40</v>
      </c>
      <c r="K21" t="s">
        <v>65</v>
      </c>
    </row>
    <row r="22" spans="2:11" ht="18" x14ac:dyDescent="0.35">
      <c r="B22" s="21"/>
    </row>
    <row r="23" spans="2:11" ht="18" x14ac:dyDescent="0.35">
      <c r="B23" s="21" t="s">
        <v>74</v>
      </c>
    </row>
    <row r="24" spans="2:11" ht="18" x14ac:dyDescent="0.35">
      <c r="B24" s="21" t="s">
        <v>43</v>
      </c>
    </row>
    <row r="25" spans="2:11" ht="18" x14ac:dyDescent="0.35">
      <c r="B25" s="21" t="s">
        <v>42</v>
      </c>
    </row>
    <row r="26" spans="2:11" ht="18" x14ac:dyDescent="0.35">
      <c r="B26" s="21" t="s">
        <v>44</v>
      </c>
    </row>
    <row r="27" spans="2:11" ht="18" x14ac:dyDescent="0.35">
      <c r="B27" s="21" t="s">
        <v>45</v>
      </c>
    </row>
    <row r="28" spans="2:11" ht="18" x14ac:dyDescent="0.35">
      <c r="B28" s="21" t="s">
        <v>46</v>
      </c>
    </row>
    <row r="29" spans="2:11" ht="18" x14ac:dyDescent="0.35">
      <c r="B29" s="21" t="s">
        <v>67</v>
      </c>
    </row>
    <row r="30" spans="2:11" ht="18" x14ac:dyDescent="0.35">
      <c r="B30" s="21" t="s">
        <v>63</v>
      </c>
      <c r="K30" t="s">
        <v>64</v>
      </c>
    </row>
    <row r="31" spans="2:11" ht="18" x14ac:dyDescent="0.35">
      <c r="B31" s="12" t="s">
        <v>62</v>
      </c>
      <c r="K31" t="s">
        <v>65</v>
      </c>
    </row>
    <row r="32" spans="2:11" x14ac:dyDescent="0.3">
      <c r="B32" s="12"/>
    </row>
    <row r="33" spans="2:4" ht="18" x14ac:dyDescent="0.35">
      <c r="B33" s="21" t="s">
        <v>83</v>
      </c>
    </row>
    <row r="34" spans="2:4" ht="18" x14ac:dyDescent="0.35">
      <c r="B34" s="21" t="s">
        <v>79</v>
      </c>
      <c r="C34" s="46" t="s">
        <v>76</v>
      </c>
      <c r="D34" t="s">
        <v>78</v>
      </c>
    </row>
    <row r="35" spans="2:4" ht="18" x14ac:dyDescent="0.35">
      <c r="B35" s="47" t="s">
        <v>80</v>
      </c>
      <c r="C35" t="s">
        <v>81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529F3-6DE3-41A0-A261-1DD3D8C2D849}">
  <dimension ref="A1:F8"/>
  <sheetViews>
    <sheetView workbookViewId="0">
      <selection activeCell="H3" sqref="H3:I3"/>
    </sheetView>
  </sheetViews>
  <sheetFormatPr baseColWidth="10" defaultRowHeight="14.4" x14ac:dyDescent="0.3"/>
  <cols>
    <col min="1" max="1" width="22.88671875" customWidth="1"/>
    <col min="2" max="6" width="8.77734375" customWidth="1"/>
  </cols>
  <sheetData>
    <row r="1" spans="1:6" ht="18" x14ac:dyDescent="0.35">
      <c r="B1" s="41" t="s">
        <v>31</v>
      </c>
      <c r="C1" s="22"/>
      <c r="D1" s="22"/>
    </row>
    <row r="2" spans="1:6" x14ac:dyDescent="0.3">
      <c r="B2" s="12"/>
    </row>
    <row r="3" spans="1:6" ht="15.6" x14ac:dyDescent="0.3">
      <c r="A3" s="40" t="s">
        <v>37</v>
      </c>
      <c r="B3" s="24" t="s">
        <v>32</v>
      </c>
      <c r="C3" s="24" t="s">
        <v>33</v>
      </c>
      <c r="D3" s="24" t="s">
        <v>34</v>
      </c>
      <c r="E3" s="24" t="s">
        <v>35</v>
      </c>
      <c r="F3" s="24" t="s">
        <v>36</v>
      </c>
    </row>
    <row r="4" spans="1:6" ht="30" customHeight="1" x14ac:dyDescent="0.3">
      <c r="A4" s="25" t="s">
        <v>39</v>
      </c>
      <c r="B4" s="16"/>
      <c r="C4" s="16"/>
      <c r="D4" s="16"/>
      <c r="E4" s="16"/>
      <c r="F4" s="16"/>
    </row>
    <row r="5" spans="1:6" ht="30" customHeight="1" x14ac:dyDescent="0.3">
      <c r="A5" s="25" t="s">
        <v>35</v>
      </c>
      <c r="B5" s="16"/>
      <c r="C5" s="16"/>
      <c r="D5" s="16" t="s">
        <v>7</v>
      </c>
      <c r="E5" s="16"/>
      <c r="F5" s="16"/>
    </row>
    <row r="6" spans="1:6" ht="30" customHeight="1" x14ac:dyDescent="0.3">
      <c r="A6" s="25" t="s">
        <v>34</v>
      </c>
      <c r="B6" s="16" t="s">
        <v>9</v>
      </c>
      <c r="C6" s="16" t="s">
        <v>11</v>
      </c>
      <c r="D6" s="16" t="s">
        <v>75</v>
      </c>
      <c r="E6" s="16" t="s">
        <v>8</v>
      </c>
      <c r="F6" s="16"/>
    </row>
    <row r="7" spans="1:6" ht="30" customHeight="1" x14ac:dyDescent="0.3">
      <c r="A7" s="25" t="s">
        <v>38</v>
      </c>
      <c r="B7" s="16"/>
      <c r="C7" s="16"/>
      <c r="D7" s="16" t="s">
        <v>77</v>
      </c>
      <c r="E7" s="16"/>
      <c r="F7" s="16"/>
    </row>
    <row r="8" spans="1:6" ht="30" customHeight="1" x14ac:dyDescent="0.3">
      <c r="A8" s="25" t="s">
        <v>68</v>
      </c>
      <c r="B8" s="16"/>
      <c r="C8" s="16"/>
      <c r="D8" s="16" t="s">
        <v>6</v>
      </c>
      <c r="E8" s="16"/>
      <c r="F8" s="16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133F9-5583-4EF6-AC1B-305FE0079DC2}">
  <dimension ref="B1:J24"/>
  <sheetViews>
    <sheetView topLeftCell="B1" zoomScale="115" zoomScaleNormal="115" workbookViewId="0">
      <selection activeCell="K2" sqref="K2"/>
    </sheetView>
  </sheetViews>
  <sheetFormatPr baseColWidth="10" defaultRowHeight="14.4" x14ac:dyDescent="0.3"/>
  <cols>
    <col min="2" max="2" width="17" customWidth="1"/>
    <col min="4" max="4" width="16.5546875" customWidth="1"/>
    <col min="5" max="5" width="16.88671875" customWidth="1"/>
    <col min="6" max="6" width="20.77734375" customWidth="1"/>
  </cols>
  <sheetData>
    <row r="1" spans="2:10" ht="18" x14ac:dyDescent="0.35">
      <c r="F1" s="30" t="s">
        <v>57</v>
      </c>
      <c r="G1" s="33" t="s">
        <v>59</v>
      </c>
      <c r="H1" s="31" t="s">
        <v>56</v>
      </c>
      <c r="I1" s="39" t="s">
        <v>61</v>
      </c>
    </row>
    <row r="2" spans="2:10" ht="15.6" x14ac:dyDescent="0.3">
      <c r="B2" s="23"/>
      <c r="G2" s="34"/>
      <c r="H2" s="24" t="s">
        <v>55</v>
      </c>
      <c r="I2" s="37">
        <f>(1000+MID(Enunciado!C$3,1,1))*1000</f>
        <v>1004000</v>
      </c>
      <c r="J2" s="23"/>
    </row>
    <row r="3" spans="2:10" ht="15.6" x14ac:dyDescent="0.3">
      <c r="B3" s="23"/>
      <c r="G3" s="35">
        <v>0.4</v>
      </c>
      <c r="H3" s="13"/>
      <c r="I3" s="23"/>
      <c r="J3" s="23"/>
    </row>
    <row r="4" spans="2:10" ht="15.6" x14ac:dyDescent="0.3">
      <c r="B4" s="23"/>
      <c r="C4" s="23"/>
      <c r="D4" s="23"/>
      <c r="E4" s="13" t="s">
        <v>60</v>
      </c>
      <c r="F4" s="38">
        <f>(EMV!G3*EMV!I2+EMV!G4*EMV!I4+EMV!G5*EMV!I6)-EMV!F6</f>
        <v>274000</v>
      </c>
      <c r="G4" s="35">
        <v>0.4</v>
      </c>
      <c r="H4" s="24" t="s">
        <v>34</v>
      </c>
      <c r="I4" s="37">
        <f>(50+MID(Enunciado!C$3,2,1))*1000</f>
        <v>56000</v>
      </c>
      <c r="J4" s="23"/>
    </row>
    <row r="5" spans="2:10" ht="15.6" x14ac:dyDescent="0.3">
      <c r="B5" s="23"/>
      <c r="C5" s="23"/>
      <c r="D5" s="23"/>
      <c r="E5" s="23"/>
      <c r="F5" s="24" t="s">
        <v>51</v>
      </c>
      <c r="G5" s="35">
        <v>0.2</v>
      </c>
      <c r="H5" s="13"/>
      <c r="I5" s="23"/>
      <c r="J5" s="23"/>
    </row>
    <row r="6" spans="2:10" ht="18" x14ac:dyDescent="0.35">
      <c r="B6" s="23"/>
      <c r="C6" s="23"/>
      <c r="D6" s="23"/>
      <c r="E6" s="30" t="s">
        <v>58</v>
      </c>
      <c r="F6" s="37">
        <f>(150+MID(Enunciado!C$3,1,1))*1000</f>
        <v>154000</v>
      </c>
      <c r="G6" s="34"/>
      <c r="H6" s="24" t="s">
        <v>38</v>
      </c>
      <c r="I6" s="37">
        <f>(20+MID(Enunciado!C$3,3,1))*1000</f>
        <v>20000</v>
      </c>
      <c r="J6" s="23"/>
    </row>
    <row r="7" spans="2:10" ht="15.6" x14ac:dyDescent="0.3">
      <c r="B7" s="23"/>
      <c r="C7" s="23"/>
      <c r="D7" s="24" t="s">
        <v>49</v>
      </c>
      <c r="E7" s="23"/>
      <c r="F7" s="13"/>
      <c r="G7" s="34"/>
      <c r="H7" s="13"/>
      <c r="I7" s="23"/>
      <c r="J7" s="23"/>
    </row>
    <row r="8" spans="2:10" ht="15.6" x14ac:dyDescent="0.3">
      <c r="C8" s="23"/>
      <c r="D8" s="13"/>
      <c r="E8" s="13" t="s">
        <v>60</v>
      </c>
      <c r="F8" s="38">
        <f>(G8*I8+G9*I10+G11*I12)-F10</f>
        <v>38200</v>
      </c>
      <c r="G8" s="35">
        <v>0.1</v>
      </c>
      <c r="H8" s="24" t="s">
        <v>55</v>
      </c>
      <c r="I8" s="37">
        <f>(995+MID(Enunciado!C$3,4,1))*1000</f>
        <v>1002000</v>
      </c>
      <c r="J8" s="23"/>
    </row>
    <row r="9" spans="2:10" ht="15.6" x14ac:dyDescent="0.3">
      <c r="C9" s="23"/>
      <c r="D9" s="13"/>
      <c r="E9" s="23"/>
      <c r="F9" s="24" t="s">
        <v>52</v>
      </c>
      <c r="G9" s="35">
        <v>0.2</v>
      </c>
      <c r="H9" s="13"/>
      <c r="I9" s="23"/>
      <c r="J9" s="23"/>
    </row>
    <row r="10" spans="2:10" ht="18" x14ac:dyDescent="0.35">
      <c r="E10" s="30" t="s">
        <v>58</v>
      </c>
      <c r="F10" s="37">
        <f>(80+MID(Enunciado!C$3,2,1))*1000</f>
        <v>86000</v>
      </c>
      <c r="G10" s="32"/>
      <c r="H10" s="24" t="s">
        <v>34</v>
      </c>
      <c r="I10" s="37">
        <f>(45+MID(Enunciado!C$3,5,1))*1000</f>
        <v>50000</v>
      </c>
      <c r="J10" s="23"/>
    </row>
    <row r="11" spans="2:10" ht="15.6" x14ac:dyDescent="0.3">
      <c r="F11" s="11"/>
      <c r="G11" s="35">
        <v>0.7</v>
      </c>
      <c r="H11" s="13"/>
      <c r="I11" s="23"/>
      <c r="J11" s="23"/>
    </row>
    <row r="12" spans="2:10" ht="15.6" x14ac:dyDescent="0.3">
      <c r="B12" s="26" t="s">
        <v>47</v>
      </c>
      <c r="F12" s="11"/>
      <c r="G12" s="34"/>
      <c r="H12" s="24" t="s">
        <v>38</v>
      </c>
      <c r="I12" s="37">
        <f>(15+MID(Enunciado!C$3,6,1))*1000</f>
        <v>20000</v>
      </c>
      <c r="J12" s="23"/>
    </row>
    <row r="13" spans="2:10" ht="15.6" x14ac:dyDescent="0.3">
      <c r="B13" s="27" t="s">
        <v>48</v>
      </c>
      <c r="F13" s="11"/>
      <c r="G13" s="34"/>
      <c r="H13" s="29"/>
      <c r="I13" s="23"/>
      <c r="J13" s="23"/>
    </row>
    <row r="14" spans="2:10" ht="15.6" x14ac:dyDescent="0.3">
      <c r="C14" s="23"/>
      <c r="F14" s="11"/>
      <c r="G14" s="34"/>
      <c r="H14" s="24" t="s">
        <v>55</v>
      </c>
      <c r="I14" s="37">
        <f>(400+MID(Enunciado!C$3,7,1))*1000</f>
        <v>405000</v>
      </c>
      <c r="J14" s="23"/>
    </row>
    <row r="15" spans="2:10" ht="15.6" x14ac:dyDescent="0.3">
      <c r="B15" s="23"/>
      <c r="C15" s="23"/>
      <c r="D15" s="13"/>
      <c r="E15" s="13" t="s">
        <v>60</v>
      </c>
      <c r="F15" s="38">
        <f>(G15*I14+G16*I16+G17*I18-F17)</f>
        <v>104800</v>
      </c>
      <c r="G15" s="35">
        <v>0.3</v>
      </c>
      <c r="H15" s="13"/>
      <c r="I15" s="23"/>
      <c r="J15" s="23"/>
    </row>
    <row r="16" spans="2:10" ht="15.6" x14ac:dyDescent="0.3">
      <c r="B16" s="23"/>
      <c r="C16" s="23"/>
      <c r="D16" s="13"/>
      <c r="E16" s="23"/>
      <c r="F16" s="24" t="s">
        <v>53</v>
      </c>
      <c r="G16" s="35">
        <v>0.4</v>
      </c>
      <c r="H16" s="24" t="s">
        <v>34</v>
      </c>
      <c r="I16" s="37">
        <f>(20+MID(Enunciado!C$3,7,1))*1000</f>
        <v>25000</v>
      </c>
      <c r="J16" s="23"/>
    </row>
    <row r="17" spans="2:10" ht="18" x14ac:dyDescent="0.35">
      <c r="B17" s="23"/>
      <c r="C17" s="23"/>
      <c r="D17" s="13"/>
      <c r="E17" s="30" t="s">
        <v>58</v>
      </c>
      <c r="F17" s="37">
        <f>(30+MID(Enunciado!C$3,3,1))*1000</f>
        <v>30000</v>
      </c>
      <c r="G17" s="35">
        <v>0.3</v>
      </c>
      <c r="H17" s="13"/>
      <c r="I17" s="23"/>
      <c r="J17" s="23"/>
    </row>
    <row r="18" spans="2:10" ht="15.6" x14ac:dyDescent="0.3">
      <c r="B18" s="23"/>
      <c r="C18" s="23"/>
      <c r="D18" s="24" t="s">
        <v>50</v>
      </c>
      <c r="E18" s="23"/>
      <c r="F18" s="13"/>
      <c r="G18" s="34"/>
      <c r="H18" s="24" t="s">
        <v>38</v>
      </c>
      <c r="I18" s="37">
        <f>(6+MID(Enunciado!C$3,8,1))*1000</f>
        <v>11000</v>
      </c>
    </row>
    <row r="19" spans="2:10" ht="15.6" x14ac:dyDescent="0.3">
      <c r="B19" s="23"/>
      <c r="C19" s="23"/>
      <c r="D19" s="23"/>
      <c r="E19" s="13" t="s">
        <v>60</v>
      </c>
      <c r="F19" s="38">
        <f>(G19*I20+G21*I22)-F21</f>
        <v>5200</v>
      </c>
      <c r="G19" s="35">
        <v>0.6</v>
      </c>
      <c r="H19" s="13"/>
    </row>
    <row r="20" spans="2:10" ht="15.6" x14ac:dyDescent="0.3">
      <c r="B20" s="23"/>
      <c r="C20" s="23"/>
      <c r="D20" s="23"/>
      <c r="E20" s="23"/>
      <c r="F20" s="24" t="s">
        <v>54</v>
      </c>
      <c r="H20" s="24" t="s">
        <v>55</v>
      </c>
      <c r="I20" s="37">
        <f>(40+MID(Enunciado!C$3,1,1))*1000</f>
        <v>44000</v>
      </c>
    </row>
    <row r="21" spans="2:10" ht="18" x14ac:dyDescent="0.35">
      <c r="B21" s="23"/>
      <c r="C21" s="23"/>
      <c r="D21" s="23"/>
      <c r="E21" s="30" t="s">
        <v>58</v>
      </c>
      <c r="F21" s="37">
        <f>(20+MID(Enunciado!C$3,2,1))*1000</f>
        <v>26000</v>
      </c>
      <c r="G21" s="35">
        <v>0.4</v>
      </c>
      <c r="H21" s="13"/>
    </row>
    <row r="22" spans="2:10" ht="15.6" x14ac:dyDescent="0.3">
      <c r="G22" s="36"/>
      <c r="H22" s="24" t="s">
        <v>38</v>
      </c>
      <c r="I22" s="37">
        <f>(6+MID(Enunciado!C$3,2,1))*1000</f>
        <v>12000</v>
      </c>
    </row>
    <row r="23" spans="2:10" x14ac:dyDescent="0.3">
      <c r="G23" s="36"/>
      <c r="H23" s="10"/>
    </row>
    <row r="24" spans="2:10" x14ac:dyDescent="0.3">
      <c r="G24" s="28"/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Enunciado</vt:lpstr>
      <vt:lpstr>Matriz Probabilidad-Impacto</vt:lpstr>
      <vt:lpstr>EMV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2020-05-13T14:24:16Z</dcterms:modified>
</cp:coreProperties>
</file>