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3"/>
    <sheet state="visible" name="Ingresos" sheetId="2" r:id="rId4"/>
    <sheet state="visible" name="Gastos" sheetId="3" r:id="rId5"/>
    <sheet state="visible" name="Resumen" sheetId="4" r:id="rId6"/>
  </sheets>
  <definedNames>
    <definedName name="StartingBalance">Setup!$C$14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4">
      <text>
        <t xml:space="preserve">Total of Income - Expenses</t>
      </text>
    </comment>
    <comment authorId="0" ref="C25">
      <text>
        <t xml:space="preserve">This total includes the 'Starting Balance' from the 'Setup' tab.</t>
      </text>
    </comment>
    <comment authorId="0" ref="B30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3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<sst xmlns="http://schemas.openxmlformats.org/spreadsheetml/2006/main" count="183" uniqueCount="133">
  <si>
    <t>Seguime en Instagram</t>
  </si>
  <si>
    <t>Presupuesto creado por Luli Invierte</t>
  </si>
  <si>
    <t>Hace una copia de este archivo para poder editarlo</t>
  </si>
  <si>
    <t>Como usarlo</t>
  </si>
  <si>
    <t>1.</t>
  </si>
  <si>
    <t>Empeza poniendo cuanta plata tenias el 1 de enero del 2020, en la fila 14</t>
  </si>
  <si>
    <t>2.</t>
  </si>
  <si>
    <t>Rellena los gastos y los ingresos</t>
  </si>
  <si>
    <t>3.</t>
  </si>
  <si>
    <t>Cambia todos los nombres de las solapas, los cambios se van a ver directamente reflejados en el resumen.</t>
  </si>
  <si>
    <t>Configuracion</t>
  </si>
  <si>
    <t>Dinero al incio:</t>
  </si>
  <si>
    <t>Ingresos</t>
  </si>
  <si>
    <t>Total</t>
  </si>
  <si>
    <t>Average</t>
  </si>
  <si>
    <t>Salario</t>
  </si>
  <si>
    <t>Total Mensual</t>
  </si>
  <si>
    <t>Propinas</t>
  </si>
  <si>
    <t>Bonus</t>
  </si>
  <si>
    <t>Comisiones</t>
  </si>
  <si>
    <t>Aguinaldo</t>
  </si>
  <si>
    <t>Otros</t>
  </si>
  <si>
    <t>Monthly totals:</t>
  </si>
  <si>
    <t>Alquileres</t>
  </si>
  <si>
    <t>Intereses</t>
  </si>
  <si>
    <t>Dividendos</t>
  </si>
  <si>
    <t>Regalos</t>
  </si>
  <si>
    <t>Reembolso</t>
  </si>
  <si>
    <t>Gastos</t>
  </si>
  <si>
    <t>Ene</t>
  </si>
  <si>
    <t>Abr</t>
  </si>
  <si>
    <t>Ago</t>
  </si>
  <si>
    <t>Dic</t>
  </si>
  <si>
    <t>Promedio</t>
  </si>
  <si>
    <t>Hijos</t>
  </si>
  <si>
    <t xml:space="preserve">Amazon </t>
  </si>
  <si>
    <t>Mensualidad</t>
  </si>
  <si>
    <t>Medicamentos</t>
  </si>
  <si>
    <t>Niñera</t>
  </si>
  <si>
    <t>Ropa</t>
  </si>
  <si>
    <t>Colegio</t>
  </si>
  <si>
    <t>Juguetes</t>
  </si>
  <si>
    <t>Deudas</t>
  </si>
  <si>
    <t>Intereses Tarjeta Credito</t>
  </si>
  <si>
    <t>Credito Personal</t>
  </si>
  <si>
    <t>Otras deudas</t>
  </si>
  <si>
    <t>Deuda Impuestos</t>
  </si>
  <si>
    <t>Impuestos</t>
  </si>
  <si>
    <t>Educacion</t>
  </si>
  <si>
    <t>Curso</t>
  </si>
  <si>
    <t>Libros</t>
  </si>
  <si>
    <t>Clase de Musica</t>
  </si>
  <si>
    <t>Entretenimiento</t>
  </si>
  <si>
    <t>Recitales/shows</t>
  </si>
  <si>
    <t>Jugeos</t>
  </si>
  <si>
    <t>Hobbies</t>
  </si>
  <si>
    <t>Cine</t>
  </si>
  <si>
    <t>Musica</t>
  </si>
  <si>
    <t>Actividades al aire libre</t>
  </si>
  <si>
    <t>Fotografia</t>
  </si>
  <si>
    <t>Deporte</t>
  </si>
  <si>
    <t>Teatro</t>
  </si>
  <si>
    <t>TV</t>
  </si>
  <si>
    <t>Otro</t>
  </si>
  <si>
    <t>Diario</t>
  </si>
  <si>
    <t>Comida</t>
  </si>
  <si>
    <t>Restaurant/Salidas</t>
  </si>
  <si>
    <t>Salud/Medicos</t>
  </si>
  <si>
    <t>Lavanderia</t>
  </si>
  <si>
    <t>Peluqueria/Belleza</t>
  </si>
  <si>
    <t>Subscripciones</t>
  </si>
  <si>
    <t>Otras / Mc</t>
  </si>
  <si>
    <t>Donaciones</t>
  </si>
  <si>
    <t>Otras</t>
  </si>
  <si>
    <t>Salud</t>
  </si>
  <si>
    <t>Doctores</t>
  </si>
  <si>
    <t>Cuidado especial</t>
  </si>
  <si>
    <t>Farmacia</t>
  </si>
  <si>
    <t>Psicologos</t>
  </si>
  <si>
    <t>Hogar</t>
  </si>
  <si>
    <t>Alquiler/Hipotecario</t>
  </si>
  <si>
    <t>Fianza</t>
  </si>
  <si>
    <t>Muebles</t>
  </si>
  <si>
    <t>Jardin</t>
  </si>
  <si>
    <t>Cosas para la casa</t>
  </si>
  <si>
    <t>Mantenimiento</t>
  </si>
  <si>
    <t>Mejora</t>
  </si>
  <si>
    <t>Mudanza</t>
  </si>
  <si>
    <t>Tramites</t>
  </si>
  <si>
    <t>Seguros</t>
  </si>
  <si>
    <t>Auto</t>
  </si>
  <si>
    <t>Vida</t>
  </si>
  <si>
    <t>Mascotas</t>
  </si>
  <si>
    <t>Veterinario</t>
  </si>
  <si>
    <t>Juguete</t>
  </si>
  <si>
    <t>cosas</t>
  </si>
  <si>
    <t>Other</t>
  </si>
  <si>
    <t>Tecnologia</t>
  </si>
  <si>
    <t>Domains &amp; hosting</t>
  </si>
  <si>
    <t>Servicios Online</t>
  </si>
  <si>
    <t>Hardware</t>
  </si>
  <si>
    <t>Software</t>
  </si>
  <si>
    <t>Transporte</t>
  </si>
  <si>
    <t>Nafta</t>
  </si>
  <si>
    <t>Pago de cuota del auto</t>
  </si>
  <si>
    <t>Taller</t>
  </si>
  <si>
    <t>Licencia</t>
  </si>
  <si>
    <t>Cosas para el auto</t>
  </si>
  <si>
    <t>Peajes</t>
  </si>
  <si>
    <t>Transporte Publico</t>
  </si>
  <si>
    <t>Viajes</t>
  </si>
  <si>
    <t>Avion</t>
  </si>
  <si>
    <t>Hotels</t>
  </si>
  <si>
    <t>Servicios</t>
  </si>
  <si>
    <t>Telefono</t>
  </si>
  <si>
    <t>Internet</t>
  </si>
  <si>
    <t>Electricidad</t>
  </si>
  <si>
    <t>Gas</t>
  </si>
  <si>
    <t>Agua</t>
  </si>
  <si>
    <t>Rentas/ABL</t>
  </si>
  <si>
    <t>Bicicleta</t>
  </si>
  <si>
    <t>Consulado Cádiz</t>
  </si>
  <si>
    <t>Correo Legalización</t>
  </si>
  <si>
    <t>Sobre esta Hoja</t>
  </si>
  <si>
    <t>NOTA</t>
  </si>
  <si>
    <t>Esta hoja genera un resumen de gastos e ingresos</t>
  </si>
  <si>
    <t>Por favor no edites esta hoja</t>
  </si>
  <si>
    <t>Asegurate de poner la cantidad de plata con la que incias el año en la hoja de setup</t>
  </si>
  <si>
    <t>Contiene formulas que se actualizan solas</t>
  </si>
  <si>
    <t>Resumen</t>
  </si>
  <si>
    <t>Ahorro</t>
  </si>
  <si>
    <t>Balance Acumulado</t>
  </si>
  <si>
    <t>Row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</si>
</sst>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€]#,##0.00"/>
    <numFmt numFmtId="165" formatCode="&quot;$&quot;#,##0"/>
    <numFmt numFmtId="166" formatCode="mmm"/>
    <numFmt numFmtId="167" formatCode="mmm&quot; '&quot;yy"/>
  </numFmts>
  <fonts count="57">
    <font>
      <sz val="10.0"/>
      <color rgb="FF000000"/>
      <name val="Arial"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1.0"/>
      <color rgb="FFFF00FF"/>
      <name val="Raleway"/>
    </font>
    <font>
      <b/>
      <sz val="21.0"/>
      <color rgb="FFF46524"/>
      <name val="Raleway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000000"/>
      <name val="Lato"/>
    </font>
    <font>
      <b/>
      <i/>
      <sz val="9.0"/>
      <color rgb="FF000000"/>
      <name val="Lato"/>
    </font>
    <font>
      <b/>
      <i/>
      <sz val="9.0"/>
      <color rgb="FF576475"/>
      <name val="Lato"/>
    </font>
    <font>
      <b/>
      <i/>
      <sz val="11.0"/>
      <color rgb="FF000000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10.0"/>
      <color rgb="FF000000"/>
      <name val="Lato"/>
    </font>
    <font>
      <sz val="9.0"/>
      <color rgb="FF000000"/>
      <name val="Lato"/>
    </font>
    <font>
      <i/>
      <sz val="9.0"/>
      <color rgb="FF000000"/>
      <name val="Lato"/>
    </font>
    <font>
      <i/>
      <sz val="9.0"/>
      <color rgb="FF334960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A7B0BF"/>
      <name val="Lato"/>
    </font>
    <font/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sz val="11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8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25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49" xfId="0" applyAlignment="1" applyFont="1" applyNumberFormat="1">
      <alignment readingOrder="0" vertical="top"/>
    </xf>
    <xf borderId="0" fillId="0" fontId="6" numFmtId="0" xfId="0" applyAlignment="1" applyFont="1">
      <alignment readingOrder="0" shrinkToFit="0" vertical="center" wrapText="1"/>
    </xf>
    <xf borderId="0" fillId="0" fontId="7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8" numFmtId="49" xfId="0" applyAlignment="1" applyFont="1" applyNumberFormat="1">
      <alignment horizontal="left" readingOrder="0" vertical="top"/>
    </xf>
    <xf borderId="0" fillId="0" fontId="9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10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7" numFmtId="165" xfId="0" applyAlignment="1" applyFont="1" applyNumberFormat="1">
      <alignment horizontal="center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/>
    </xf>
    <xf borderId="2" fillId="2" fontId="11" numFmtId="0" xfId="0" applyAlignment="1" applyBorder="1" applyFont="1">
      <alignment horizontal="right" vertical="center"/>
    </xf>
    <xf borderId="2" fillId="2" fontId="10" numFmtId="0" xfId="0" applyAlignment="1" applyBorder="1" applyFont="1">
      <alignment horizontal="left" vertical="center"/>
    </xf>
    <xf borderId="2" fillId="2" fontId="12" numFmtId="165" xfId="0" applyAlignment="1" applyBorder="1" applyFont="1" applyNumberFormat="1">
      <alignment horizontal="right" vertical="center"/>
    </xf>
    <xf borderId="2" fillId="2" fontId="13" numFmtId="165" xfId="0" applyAlignment="1" applyBorder="1" applyFont="1" applyNumberFormat="1">
      <alignment horizontal="right" vertical="center"/>
    </xf>
    <xf borderId="2" fillId="2" fontId="13" numFmtId="0" xfId="0" applyAlignment="1" applyBorder="1" applyFont="1">
      <alignment horizontal="right" vertical="center"/>
    </xf>
    <xf borderId="3" fillId="0" fontId="11" numFmtId="0" xfId="0" applyAlignment="1" applyBorder="1" applyFont="1">
      <alignment horizontal="right" readingOrder="0" vertical="bottom"/>
    </xf>
    <xf borderId="3" fillId="0" fontId="14" numFmtId="0" xfId="0" applyAlignment="1" applyBorder="1" applyFont="1">
      <alignment horizontal="left" readingOrder="0" vertical="bottom"/>
    </xf>
    <xf borderId="3" fillId="0" fontId="15" numFmtId="166" xfId="0" applyAlignment="1" applyBorder="1" applyFont="1" applyNumberFormat="1">
      <alignment horizontal="right" readingOrder="0" vertical="bottom"/>
    </xf>
    <xf borderId="3" fillId="0" fontId="16" numFmtId="165" xfId="0" applyAlignment="1" applyBorder="1" applyFont="1" applyNumberFormat="1">
      <alignment horizontal="right" readingOrder="0" vertical="bottom"/>
    </xf>
    <xf borderId="3" fillId="0" fontId="16" numFmtId="0" xfId="0" applyAlignment="1" applyBorder="1" applyFont="1">
      <alignment horizontal="right" readingOrder="0" vertical="bottom"/>
    </xf>
    <xf borderId="3" fillId="0" fontId="17" numFmtId="0" xfId="0" applyAlignment="1" applyBorder="1" applyFont="1">
      <alignment horizontal="right" readingOrder="0" vertical="bottom"/>
    </xf>
    <xf borderId="4" fillId="0" fontId="18" numFmtId="0" xfId="0" applyAlignment="1" applyBorder="1" applyFont="1">
      <alignment horizontal="right" readingOrder="0" vertical="center"/>
    </xf>
    <xf borderId="5" fillId="0" fontId="19" numFmtId="0" xfId="0" applyAlignment="1" applyBorder="1" applyFont="1">
      <alignment horizontal="right" readingOrder="0" vertical="center"/>
    </xf>
    <xf borderId="0" fillId="4" fontId="20" numFmtId="0" xfId="0" applyAlignment="1" applyFill="1" applyFont="1">
      <alignment horizontal="left" readingOrder="0" vertical="center"/>
    </xf>
    <xf borderId="0" fillId="4" fontId="21" numFmtId="164" xfId="0" applyAlignment="1" applyFont="1" applyNumberFormat="1">
      <alignment horizontal="right" readingOrder="0" vertical="center"/>
    </xf>
    <xf borderId="0" fillId="4" fontId="22" numFmtId="164" xfId="0" applyAlignment="1" applyFont="1" applyNumberFormat="1">
      <alignment horizontal="right" readingOrder="0" vertical="center"/>
    </xf>
    <xf borderId="6" fillId="0" fontId="23" numFmtId="165" xfId="0" applyAlignment="1" applyBorder="1" applyFont="1" applyNumberFormat="1">
      <alignment horizontal="right" readingOrder="0" vertical="center"/>
    </xf>
    <xf borderId="7" fillId="0" fontId="11" numFmtId="0" xfId="0" applyAlignment="1" applyBorder="1" applyFont="1">
      <alignment horizontal="right" readingOrder="0" vertical="center"/>
    </xf>
    <xf borderId="8" fillId="0" fontId="11" numFmtId="0" xfId="0" applyAlignment="1" applyBorder="1" applyFont="1">
      <alignment horizontal="right" readingOrder="0" vertical="center"/>
    </xf>
    <xf borderId="0" fillId="0" fontId="24" numFmtId="0" xfId="0" applyAlignment="1" applyFont="1">
      <alignment horizontal="left" readingOrder="0" vertical="center"/>
    </xf>
    <xf borderId="0" fillId="0" fontId="25" numFmtId="164" xfId="0" applyAlignment="1" applyFont="1" applyNumberFormat="1">
      <alignment horizontal="right" readingOrder="0" vertical="center"/>
    </xf>
    <xf borderId="0" fillId="0" fontId="26" numFmtId="164" xfId="0" applyAlignment="1" applyFont="1" applyNumberFormat="1">
      <alignment horizontal="right" vertical="center"/>
    </xf>
    <xf borderId="9" fillId="0" fontId="27" numFmtId="165" xfId="0" applyAlignment="1" applyBorder="1" applyFont="1" applyNumberFormat="1">
      <alignment horizontal="right" vertical="center"/>
    </xf>
    <xf borderId="0" fillId="0" fontId="24" numFmtId="0" xfId="0" applyAlignment="1" applyFont="1">
      <alignment horizontal="left" vertical="center"/>
    </xf>
    <xf borderId="0" fillId="0" fontId="12" numFmtId="0" xfId="0" applyAlignment="1" applyFont="1">
      <alignment horizontal="left" vertical="center"/>
    </xf>
    <xf borderId="0" fillId="0" fontId="28" numFmtId="165" xfId="0" applyAlignment="1" applyFont="1" applyNumberFormat="1">
      <alignment horizontal="right" readingOrder="0" vertical="center"/>
    </xf>
    <xf borderId="0" fillId="0" fontId="29" numFmtId="165" xfId="0" applyAlignment="1" applyFont="1" applyNumberFormat="1">
      <alignment horizontal="right" vertical="center"/>
    </xf>
    <xf borderId="0" fillId="0" fontId="12" numFmtId="0" xfId="0" applyAlignment="1" applyFont="1">
      <alignment horizontal="left" readingOrder="0" vertical="center"/>
    </xf>
    <xf borderId="0" fillId="0" fontId="30" numFmtId="165" xfId="0" applyAlignment="1" applyFont="1" applyNumberFormat="1">
      <alignment horizontal="right" vertical="center"/>
    </xf>
    <xf borderId="10" fillId="0" fontId="11" numFmtId="0" xfId="0" applyAlignment="1" applyBorder="1" applyFont="1">
      <alignment horizontal="right" readingOrder="0" vertical="center"/>
    </xf>
    <xf borderId="11" fillId="0" fontId="11" numFmtId="0" xfId="0" applyAlignment="1" applyBorder="1" applyFont="1">
      <alignment horizontal="right" readingOrder="0" vertical="center"/>
    </xf>
    <xf borderId="0" fillId="0" fontId="28" numFmtId="165" xfId="0" applyAlignment="1" applyFont="1" applyNumberFormat="1">
      <alignment horizontal="right" vertical="center"/>
    </xf>
    <xf borderId="3" fillId="0" fontId="15" numFmtId="0" xfId="0" applyAlignment="1" applyBorder="1" applyFont="1">
      <alignment horizontal="right" readingOrder="0" vertical="bottom"/>
    </xf>
    <xf borderId="4" fillId="0" fontId="19" numFmtId="0" xfId="0" applyAlignment="1" applyBorder="1" applyFont="1">
      <alignment horizontal="right" readingOrder="0" vertical="center"/>
    </xf>
    <xf borderId="0" fillId="0" fontId="28" numFmtId="164" xfId="0" applyAlignment="1" applyFont="1" applyNumberFormat="1">
      <alignment horizontal="right" readingOrder="0" vertical="center"/>
    </xf>
    <xf borderId="0" fillId="0" fontId="28" numFmtId="164" xfId="0" applyAlignment="1" applyFont="1" applyNumberFormat="1">
      <alignment horizontal="right" vertical="center"/>
    </xf>
    <xf borderId="0" fillId="0" fontId="29" numFmtId="164" xfId="0" applyAlignment="1" applyFont="1" applyNumberFormat="1">
      <alignment horizontal="right" vertical="center"/>
    </xf>
    <xf borderId="0" fillId="0" fontId="31" numFmtId="164" xfId="0" applyFont="1" applyNumberFormat="1"/>
    <xf borderId="0" fillId="5" fontId="25" numFmtId="164" xfId="0" applyAlignment="1" applyFill="1" applyFont="1" applyNumberFormat="1">
      <alignment horizontal="right" readingOrder="0" vertical="center"/>
    </xf>
    <xf borderId="0" fillId="0" fontId="30" numFmtId="165" xfId="0" applyAlignment="1" applyFont="1" applyNumberFormat="1">
      <alignment horizontal="right" readingOrder="0" vertical="center"/>
    </xf>
    <xf borderId="7" fillId="0" fontId="11" numFmtId="0" xfId="0" applyAlignment="1" applyBorder="1" applyFont="1">
      <alignment horizontal="right" vertical="center"/>
    </xf>
    <xf borderId="8" fillId="0" fontId="11" numFmtId="0" xfId="0" applyAlignment="1" applyBorder="1" applyFont="1">
      <alignment horizontal="right" vertical="center"/>
    </xf>
    <xf borderId="0" fillId="0" fontId="10" numFmtId="0" xfId="0" applyAlignment="1" applyFont="1">
      <alignment horizontal="left" vertical="center"/>
    </xf>
    <xf borderId="0" fillId="6" fontId="25" numFmtId="164" xfId="0" applyAlignment="1" applyFill="1" applyFont="1" applyNumberFormat="1">
      <alignment horizontal="right" readingOrder="0" vertical="center"/>
    </xf>
    <xf borderId="0" fillId="0" fontId="25" numFmtId="164" xfId="0" applyAlignment="1" applyFont="1" applyNumberFormat="1">
      <alignment horizontal="right" vertical="center"/>
    </xf>
    <xf borderId="7" fillId="0" fontId="11" numFmtId="0" xfId="0" applyAlignment="1" applyBorder="1" applyFont="1">
      <alignment horizontal="right" vertical="center"/>
    </xf>
    <xf borderId="8" fillId="0" fontId="11" numFmtId="0" xfId="0" applyAlignment="1" applyBorder="1" applyFont="1">
      <alignment horizontal="right" vertical="center"/>
    </xf>
    <xf borderId="0" fillId="0" fontId="10" numFmtId="0" xfId="0" applyAlignment="1" applyFont="1">
      <alignment horizontal="left" vertical="center"/>
    </xf>
    <xf borderId="0" fillId="0" fontId="32" numFmtId="165" xfId="0" applyAlignment="1" applyFont="1" applyNumberFormat="1">
      <alignment horizontal="right" readingOrder="0" vertical="center"/>
    </xf>
    <xf borderId="0" fillId="0" fontId="27" numFmtId="165" xfId="0" applyAlignment="1" applyFont="1" applyNumberFormat="1">
      <alignment horizontal="right" vertical="center"/>
    </xf>
    <xf borderId="0" fillId="2" fontId="33" numFmtId="0" xfId="0" applyAlignment="1" applyFont="1">
      <alignment vertical="center"/>
    </xf>
    <xf borderId="0" fillId="2" fontId="34" numFmtId="0" xfId="0" applyAlignment="1" applyFont="1">
      <alignment horizontal="right" vertical="center"/>
    </xf>
    <xf borderId="0" fillId="2" fontId="35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6" numFmtId="0" xfId="0" applyAlignment="1" applyFont="1">
      <alignment horizontal="left" vertical="center"/>
    </xf>
    <xf borderId="0" fillId="2" fontId="2" numFmtId="0" xfId="0" applyAlignment="1" applyFont="1">
      <alignment horizontal="left" vertical="center"/>
    </xf>
    <xf borderId="0" fillId="0" fontId="33" numFmtId="0" xfId="0" applyAlignment="1" applyFont="1">
      <alignment vertical="center"/>
    </xf>
    <xf borderId="0" fillId="0" fontId="34" numFmtId="0" xfId="0" applyAlignment="1" applyFont="1">
      <alignment horizontal="right" vertical="center"/>
    </xf>
    <xf borderId="0" fillId="0" fontId="37" numFmtId="0" xfId="0" applyAlignment="1" applyFont="1">
      <alignment readingOrder="0" vertical="bottom"/>
    </xf>
    <xf borderId="0" fillId="0" fontId="38" numFmtId="0" xfId="0" applyAlignment="1" applyFont="1">
      <alignment vertical="bottom"/>
    </xf>
    <xf borderId="0" fillId="0" fontId="38" numFmtId="0" xfId="0" applyFont="1"/>
    <xf borderId="0" fillId="0" fontId="37" numFmtId="0" xfId="0" applyAlignment="1" applyFont="1">
      <alignment horizontal="left" readingOrder="0" vertical="bottom"/>
    </xf>
    <xf borderId="0" fillId="0" fontId="35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6" numFmtId="0" xfId="0" applyAlignment="1" applyFont="1">
      <alignment vertical="center"/>
    </xf>
    <xf borderId="0" fillId="0" fontId="35" numFmtId="0" xfId="0" applyAlignment="1" applyFont="1">
      <alignment horizontal="left" readingOrder="0" shrinkToFit="0" vertical="center" wrapText="0"/>
    </xf>
    <xf borderId="0" fillId="0" fontId="35" numFmtId="0" xfId="0" applyAlignment="1" applyFont="1">
      <alignment vertical="center"/>
    </xf>
    <xf borderId="0" fillId="7" fontId="39" numFmtId="0" xfId="0" applyAlignment="1" applyFill="1" applyFont="1">
      <alignment horizontal="left" readingOrder="0" vertical="center"/>
    </xf>
    <xf borderId="0" fillId="0" fontId="40" numFmtId="0" xfId="0" applyAlignment="1" applyFont="1">
      <alignment horizontal="left" readingOrder="0" vertical="center"/>
    </xf>
    <xf borderId="0" fillId="3" fontId="35" numFmtId="0" xfId="0" applyAlignment="1" applyFont="1">
      <alignment horizontal="left" readingOrder="0" vertical="top"/>
    </xf>
    <xf borderId="0" fillId="3" fontId="35" numFmtId="0" xfId="0" applyAlignment="1" applyFont="1">
      <alignment vertical="top"/>
    </xf>
    <xf borderId="0" fillId="0" fontId="35" numFmtId="0" xfId="0" applyAlignment="1" applyFont="1">
      <alignment vertical="top"/>
    </xf>
    <xf borderId="0" fillId="0" fontId="35" numFmtId="0" xfId="0" applyFont="1"/>
    <xf borderId="0" fillId="0" fontId="41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36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34" numFmtId="0" xfId="0" applyAlignment="1" applyBorder="1" applyFont="1">
      <alignment horizontal="right" vertical="center"/>
    </xf>
    <xf borderId="12" fillId="0" fontId="36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6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14" numFmtId="0" xfId="0" applyAlignment="1" applyFont="1">
      <alignment horizontal="left" readingOrder="0" vertical="center"/>
    </xf>
    <xf borderId="0" fillId="0" fontId="42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6" numFmtId="0" xfId="0" applyAlignment="1" applyFont="1">
      <alignment horizontal="right" vertical="center"/>
    </xf>
    <xf borderId="0" fillId="0" fontId="43" numFmtId="0" xfId="0" applyAlignment="1" applyFont="1">
      <alignment horizontal="center" vertical="center"/>
    </xf>
    <xf borderId="0" fillId="0" fontId="44" numFmtId="0" xfId="0" applyAlignment="1" applyFont="1">
      <alignment horizontal="right" readingOrder="0" vertical="center"/>
    </xf>
    <xf borderId="13" fillId="0" fontId="45" numFmtId="165" xfId="0" applyAlignment="1" applyBorder="1" applyFont="1" applyNumberFormat="1">
      <alignment vertical="center"/>
    </xf>
    <xf borderId="14" fillId="3" fontId="46" numFmtId="166" xfId="0" applyAlignment="1" applyBorder="1" applyFont="1" applyNumberFormat="1">
      <alignment horizontal="right" readingOrder="0" vertical="center"/>
    </xf>
    <xf borderId="14" fillId="3" fontId="47" numFmtId="167" xfId="0" applyAlignment="1" applyBorder="1" applyFont="1" applyNumberFormat="1">
      <alignment horizontal="right" readingOrder="0" vertical="center"/>
    </xf>
    <xf borderId="0" fillId="0" fontId="46" numFmtId="0" xfId="0" applyAlignment="1" applyFont="1">
      <alignment horizontal="right" vertical="center"/>
    </xf>
    <xf borderId="0" fillId="0" fontId="48" numFmtId="0" xfId="0" applyAlignment="1" applyFont="1">
      <alignment readingOrder="0" vertical="center"/>
    </xf>
    <xf borderId="0" fillId="0" fontId="7" numFmtId="164" xfId="0" applyAlignment="1" applyFont="1" applyNumberFormat="1">
      <alignment horizontal="right" readingOrder="0" vertical="center"/>
    </xf>
    <xf borderId="9" fillId="0" fontId="49" numFmtId="164" xfId="0" applyAlignment="1" applyBorder="1" applyFont="1" applyNumberFormat="1">
      <alignment horizontal="right" vertical="center"/>
    </xf>
    <xf borderId="0" fillId="0" fontId="50" numFmtId="165" xfId="0" applyAlignment="1" applyFont="1" applyNumberFormat="1">
      <alignment horizontal="right" vertical="center"/>
    </xf>
    <xf borderId="0" fillId="0" fontId="33" numFmtId="0" xfId="0" applyAlignment="1" applyFont="1">
      <alignment vertical="top"/>
    </xf>
    <xf borderId="0" fillId="0" fontId="34" numFmtId="0" xfId="0" applyAlignment="1" applyFont="1">
      <alignment horizontal="right" vertical="top"/>
    </xf>
    <xf borderId="15" fillId="0" fontId="48" numFmtId="0" xfId="0" applyAlignment="1" applyBorder="1" applyFont="1">
      <alignment readingOrder="0" vertical="top"/>
    </xf>
    <xf borderId="15" fillId="0" fontId="7" numFmtId="164" xfId="0" applyAlignment="1" applyBorder="1" applyFont="1" applyNumberFormat="1">
      <alignment horizontal="right" readingOrder="0" vertical="top"/>
    </xf>
    <xf borderId="16" fillId="0" fontId="49" numFmtId="164" xfId="0" applyAlignment="1" applyBorder="1" applyFont="1" applyNumberFormat="1">
      <alignment horizontal="right" vertical="top"/>
    </xf>
    <xf borderId="17" fillId="0" fontId="49" numFmtId="164" xfId="0" applyAlignment="1" applyBorder="1" applyFont="1" applyNumberFormat="1">
      <alignment horizontal="right" vertical="top"/>
    </xf>
    <xf borderId="0" fillId="0" fontId="50" numFmtId="165" xfId="0" applyAlignment="1" applyFont="1" applyNumberFormat="1">
      <alignment horizontal="right" vertical="top"/>
    </xf>
    <xf borderId="0" fillId="0" fontId="33" numFmtId="0" xfId="0" applyAlignment="1" applyFont="1">
      <alignment vertical="bottom"/>
    </xf>
    <xf borderId="0" fillId="0" fontId="34" numFmtId="0" xfId="0" applyAlignment="1" applyFont="1">
      <alignment horizontal="right" vertical="bottom"/>
    </xf>
    <xf borderId="0" fillId="0" fontId="51" numFmtId="0" xfId="0" applyAlignment="1" applyFont="1">
      <alignment readingOrder="0" vertical="bottom"/>
    </xf>
    <xf borderId="0" fillId="0" fontId="7" numFmtId="164" xfId="0" applyAlignment="1" applyFont="1" applyNumberFormat="1">
      <alignment horizontal="right" readingOrder="0" vertical="bottom"/>
    </xf>
    <xf borderId="4" fillId="0" fontId="49" numFmtId="164" xfId="0" applyAlignment="1" applyBorder="1" applyFont="1" applyNumberFormat="1">
      <alignment horizontal="right" vertical="bottom"/>
    </xf>
    <xf borderId="0" fillId="0" fontId="48" numFmtId="165" xfId="0" applyAlignment="1" applyFont="1" applyNumberFormat="1">
      <alignment horizontal="right" readingOrder="0" vertical="bottom"/>
    </xf>
    <xf borderId="0" fillId="0" fontId="51" numFmtId="0" xfId="0" applyAlignment="1" applyFont="1">
      <alignment readingOrder="0" vertical="center"/>
    </xf>
    <xf borderId="0" fillId="0" fontId="52" numFmtId="164" xfId="0" applyAlignment="1" applyFont="1" applyNumberFormat="1">
      <alignment horizontal="right" readingOrder="0" vertical="center"/>
    </xf>
    <xf borderId="4" fillId="0" fontId="49" numFmtId="164" xfId="0" applyAlignment="1" applyBorder="1" applyFont="1" applyNumberFormat="1">
      <alignment horizontal="right" vertical="center"/>
    </xf>
    <xf borderId="0" fillId="0" fontId="53" numFmtId="165" xfId="0" applyAlignment="1" applyFont="1" applyNumberFormat="1">
      <alignment horizontal="right" vertical="center"/>
    </xf>
    <xf borderId="0" fillId="0" fontId="50" numFmtId="0" xfId="0" applyAlignment="1" applyFont="1">
      <alignment horizontal="right" vertical="center"/>
    </xf>
    <xf borderId="0" fillId="0" fontId="53" numFmtId="0" xfId="0" applyAlignment="1" applyFont="1">
      <alignment horizontal="right" vertical="center"/>
    </xf>
    <xf borderId="0" fillId="0" fontId="54" numFmtId="0" xfId="0" applyAlignment="1" applyFont="1">
      <alignment horizontal="left" readingOrder="0" vertical="center"/>
    </xf>
    <xf borderId="0" fillId="0" fontId="54" numFmtId="0" xfId="0" applyAlignment="1" applyFont="1">
      <alignment horizontal="right" readingOrder="0" vertical="center"/>
    </xf>
    <xf borderId="0" fillId="3" fontId="55" numFmtId="167" xfId="0" applyAlignment="1" applyFont="1" applyNumberFormat="1">
      <alignment horizontal="right" readingOrder="0" vertical="center"/>
    </xf>
    <xf borderId="9" fillId="0" fontId="34" numFmtId="0" xfId="0" applyAlignment="1" applyBorder="1" applyFont="1">
      <alignment horizontal="right" vertical="center"/>
    </xf>
    <xf borderId="4" fillId="0" fontId="45" numFmtId="165" xfId="0" applyAlignment="1" applyBorder="1" applyFont="1" applyNumberFormat="1">
      <alignment vertical="center"/>
    </xf>
    <xf borderId="9" fillId="0" fontId="10" numFmtId="164" xfId="0" applyAlignment="1" applyBorder="1" applyFont="1" applyNumberFormat="1">
      <alignment horizontal="right" vertical="center"/>
    </xf>
    <xf borderId="9" fillId="0" fontId="50" numFmtId="165" xfId="0" applyAlignment="1" applyBorder="1" applyFont="1" applyNumberFormat="1">
      <alignment horizontal="right" vertical="center"/>
    </xf>
    <xf borderId="9" fillId="0" fontId="34" numFmtId="0" xfId="0" applyAlignment="1" applyBorder="1" applyFont="1">
      <alignment horizontal="right" vertical="center"/>
    </xf>
    <xf borderId="9" fillId="0" fontId="45" numFmtId="165" xfId="0" applyAlignment="1" applyBorder="1" applyFont="1" applyNumberFormat="1">
      <alignment vertical="center"/>
    </xf>
    <xf borderId="9" fillId="0" fontId="10" numFmtId="165" xfId="0" applyAlignment="1" applyBorder="1" applyFont="1" applyNumberFormat="1">
      <alignment horizontal="right" vertical="center"/>
    </xf>
    <xf borderId="9" fillId="0" fontId="49" numFmtId="165" xfId="0" applyAlignment="1" applyBorder="1" applyFont="1" applyNumberFormat="1">
      <alignment horizontal="right" vertical="center"/>
    </xf>
    <xf borderId="0" fillId="0" fontId="3" numFmtId="0" xfId="0" applyAlignment="1" applyFont="1">
      <alignment horizontal="left" readingOrder="0" vertical="center"/>
    </xf>
    <xf borderId="0" fillId="3" fontId="56" numFmtId="167" xfId="0" applyAlignment="1" applyFont="1" applyNumberFormat="1">
      <alignment horizontal="right" readingOrder="0" vertical="center"/>
    </xf>
    <xf borderId="0" fillId="0" fontId="7" numFmtId="0" xfId="0" applyAlignment="1" applyFont="1">
      <alignment horizontal="right"/>
    </xf>
    <xf borderId="0" fillId="0" fontId="50" numFmtId="0" xfId="0" applyAlignment="1" applyFont="1">
      <alignment horizontal="right"/>
    </xf>
    <xf borderId="13" fillId="0" fontId="7" numFmtId="0" xfId="0" applyAlignment="1" applyBorder="1" applyFont="1">
      <alignment vertical="center"/>
    </xf>
    <xf borderId="0" fillId="3" fontId="46" numFmtId="166" xfId="0" applyAlignment="1" applyFont="1" applyNumberFormat="1">
      <alignment horizontal="right" readingOrder="0" vertical="center"/>
    </xf>
    <xf borderId="0" fillId="0" fontId="33" numFmtId="0" xfId="0" applyAlignment="1" applyFont="1">
      <alignment vertical="center"/>
    </xf>
    <xf borderId="18" fillId="0" fontId="45" numFmtId="165" xfId="0" applyAlignment="1" applyBorder="1" applyFont="1" applyNumberFormat="1">
      <alignment vertical="center"/>
    </xf>
    <xf borderId="19" fillId="0" fontId="10" numFmtId="164" xfId="0" applyAlignment="1" applyBorder="1" applyFont="1" applyNumberFormat="1">
      <alignment horizontal="right" vertical="center"/>
    </xf>
    <xf borderId="20" fillId="0" fontId="49" numFmtId="164" xfId="0" applyAlignment="1" applyBorder="1" applyFont="1" applyNumberFormat="1">
      <alignment horizontal="right" vertical="center"/>
    </xf>
    <xf borderId="21" fillId="0" fontId="49" numFmtId="164" xfId="0" applyAlignment="1" applyBorder="1" applyFont="1" applyNumberFormat="1">
      <alignment horizontal="right" vertical="center"/>
    </xf>
    <xf borderId="9" fillId="0" fontId="50" numFmtId="0" xfId="0" applyAlignment="1" applyBorder="1" applyFont="1">
      <alignment horizontal="right" vertical="center"/>
    </xf>
    <xf borderId="22" fillId="0" fontId="45" numFmtId="165" xfId="0" applyAlignment="1" applyBorder="1" applyFont="1" applyNumberFormat="1">
      <alignment vertical="center"/>
    </xf>
    <xf borderId="23" fillId="0" fontId="49" numFmtId="164" xfId="0" applyAlignment="1" applyBorder="1" applyFont="1" applyNumberFormat="1">
      <alignment horizontal="right" vertical="center"/>
    </xf>
    <xf borderId="24" fillId="0" fontId="49" numFmtId="164" xfId="0" applyAlignment="1" applyBorder="1" applyFont="1" applyNumberFormat="1">
      <alignment horizontal="right" vertical="center"/>
    </xf>
    <xf borderId="9" fillId="0" fontId="50" numFmtId="0" xfId="0" applyAlignment="1" applyBorder="1" applyFont="1">
      <alignment horizontal="right" vertical="center"/>
    </xf>
    <xf borderId="22" fillId="0" fontId="45" numFmtId="0" xfId="0" applyAlignment="1" applyBorder="1" applyFont="1">
      <alignment vertical="center"/>
    </xf>
    <xf borderId="4" fillId="0" fontId="50" numFmtId="165" xfId="0" applyAlignment="1" applyBorder="1" applyFont="1" applyNumberFormat="1">
      <alignment vertical="center"/>
    </xf>
    <xf borderId="4" fillId="0" fontId="10" numFmtId="165" xfId="0" applyAlignment="1" applyBorder="1" applyFont="1" applyNumberFormat="1">
      <alignment horizontal="right" vertical="center"/>
    </xf>
    <xf borderId="4" fillId="0" fontId="49" numFmtId="165" xfId="0" applyAlignment="1" applyBorder="1" applyFont="1" applyNumberFormat="1">
      <alignment horizontal="right" vertical="center"/>
    </xf>
    <xf borderId="9" fillId="0" fontId="50" numFmtId="0" xfId="0" applyAlignment="1" applyBorder="1" applyFont="1">
      <alignment vertical="center"/>
    </xf>
    <xf borderId="0" fillId="0" fontId="10" numFmtId="165" xfId="0" applyAlignment="1" applyFont="1" applyNumberFormat="1">
      <alignment horizontal="right" vertical="center"/>
    </xf>
    <xf borderId="0" fillId="0" fontId="49" numFmtId="165" xfId="0" applyAlignment="1" applyFont="1" applyNumberFormat="1">
      <alignment horizontal="right" vertical="center"/>
    </xf>
    <xf borderId="0" fillId="0" fontId="50" numFmtId="0" xfId="0" applyAlignment="1" applyFont="1">
      <alignment vertical="center"/>
    </xf>
    <xf borderId="0" fillId="0" fontId="7" numFmtId="165" xfId="0" applyFont="1" applyNumberFormat="1"/>
    <xf borderId="0" fillId="0" fontId="7" numFmtId="165" xfId="0" applyAlignment="1" applyFont="1" applyNumberFormat="1">
      <alignment vertical="center"/>
    </xf>
    <xf borderId="0" fillId="3" fontId="10" numFmtId="165" xfId="0" applyAlignment="1" applyFont="1" applyNumberFormat="1">
      <alignment vertical="center"/>
    </xf>
    <xf borderId="0" fillId="0" fontId="53" numFmtId="165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Resumen!$C$25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Resumen!$D$21:$O$21</c:f>
            </c:strRef>
          </c:cat>
          <c:val>
            <c:numRef>
              <c:f>Resumen!$D$25:$O$25</c:f>
              <c:numCache/>
            </c:numRef>
          </c:val>
        </c:ser>
        <c:axId val="1210126104"/>
        <c:axId val="1916059685"/>
      </c:areaChart>
      <c:lineChart>
        <c:ser>
          <c:idx val="0"/>
          <c:order val="0"/>
          <c:tx>
            <c:strRef>
              <c:f>Resumen!$C$22</c:f>
            </c:strRef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Resumen!$D$21:$O$21</c:f>
            </c:strRef>
          </c:cat>
          <c:val>
            <c:numRef>
              <c:f>Resumen!$D$22:$O$22</c:f>
              <c:numCache/>
            </c:numRef>
          </c:val>
          <c:smooth val="0"/>
        </c:ser>
        <c:ser>
          <c:idx val="1"/>
          <c:order val="1"/>
          <c:tx>
            <c:strRef>
              <c:f>Resumen!$C$23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Resumen!$D$21:$O$21</c:f>
            </c:strRef>
          </c:cat>
          <c:val>
            <c:numRef>
              <c:f>Resumen!$D$23:$O$23</c:f>
              <c:numCache/>
            </c:numRef>
          </c:val>
          <c:smooth val="0"/>
        </c:ser>
        <c:axId val="1210126104"/>
        <c:axId val="1916059685"/>
      </c:lineChart>
      <c:catAx>
        <c:axId val="1210126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916059685"/>
      </c:catAx>
      <c:valAx>
        <c:axId val="1916059685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1210126104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Promedio $ por categoria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Resumen!$C$43:$C$57</c:f>
            </c:strRef>
          </c:cat>
          <c:val>
            <c:numRef>
              <c:f>Resumen!$Q$43:$Q$57</c:f>
              <c:numCache/>
            </c:numRef>
          </c:val>
        </c:ser>
        <c:axId val="143357648"/>
        <c:axId val="1040565236"/>
      </c:barChart>
      <c:catAx>
        <c:axId val="14335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040565236"/>
      </c:catAx>
      <c:valAx>
        <c:axId val="104056523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43357648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4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57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4.63"/>
    <col customWidth="1" min="3" max="3" width="26.0"/>
    <col customWidth="1" min="4" max="5" width="8.13"/>
    <col customWidth="1" min="6" max="7" width="5.13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G2" s="6"/>
    </row>
    <row r="3" ht="42.0" customHeight="1">
      <c r="A3" s="4"/>
      <c r="B3" s="7" t="s">
        <v>1</v>
      </c>
    </row>
    <row r="4" ht="30.0" customHeight="1">
      <c r="A4" s="8"/>
      <c r="B4" s="9" t="s">
        <v>2</v>
      </c>
      <c r="G4" s="10"/>
    </row>
    <row r="5" ht="12.0" customHeight="1">
      <c r="A5" s="11"/>
      <c r="B5" s="12"/>
      <c r="C5" s="12"/>
      <c r="D5" s="13"/>
      <c r="E5" s="13"/>
      <c r="F5" s="13"/>
      <c r="G5" s="14"/>
    </row>
    <row r="6" ht="12.0" customHeight="1">
      <c r="A6" s="11"/>
      <c r="B6" s="14"/>
      <c r="C6" s="14"/>
      <c r="D6" s="15"/>
      <c r="E6" s="15"/>
      <c r="F6" s="15"/>
      <c r="G6" s="14"/>
    </row>
    <row r="7" ht="30.0" customHeight="1">
      <c r="A7" s="16"/>
      <c r="B7" s="17" t="s">
        <v>3</v>
      </c>
      <c r="C7" s="18"/>
      <c r="D7" s="15"/>
      <c r="E7" s="15"/>
      <c r="F7" s="15"/>
      <c r="G7" s="18"/>
    </row>
    <row r="8" ht="22.5" customHeight="1">
      <c r="A8" s="19" t="s">
        <v>4</v>
      </c>
      <c r="B8" s="20" t="s">
        <v>5</v>
      </c>
      <c r="G8" s="21"/>
    </row>
    <row r="9" ht="22.5" customHeight="1">
      <c r="A9" s="19" t="s">
        <v>6</v>
      </c>
      <c r="B9" s="20" t="s">
        <v>7</v>
      </c>
      <c r="G9" s="21"/>
    </row>
    <row r="10" ht="22.5" customHeight="1">
      <c r="A10" s="19" t="s">
        <v>8</v>
      </c>
      <c r="B10" s="20" t="s">
        <v>9</v>
      </c>
      <c r="G10" s="21"/>
    </row>
    <row r="11" ht="18.0" customHeight="1">
      <c r="A11" s="11"/>
      <c r="B11" s="12"/>
      <c r="C11" s="12"/>
      <c r="D11" s="13"/>
      <c r="E11" s="13"/>
      <c r="F11" s="13"/>
      <c r="G11" s="14"/>
    </row>
    <row r="12" ht="18.0" customHeight="1">
      <c r="A12" s="11"/>
      <c r="B12" s="14"/>
      <c r="C12" s="14"/>
      <c r="D12" s="15"/>
      <c r="E12" s="15"/>
      <c r="F12" s="15"/>
      <c r="G12" s="14"/>
    </row>
    <row r="13" ht="30.0" customHeight="1">
      <c r="A13" s="16"/>
      <c r="B13" s="17" t="s">
        <v>10</v>
      </c>
      <c r="C13" s="18"/>
      <c r="D13" s="15"/>
      <c r="E13" s="15"/>
      <c r="F13" s="15"/>
      <c r="G13" s="18"/>
    </row>
    <row r="14" ht="18.0" customHeight="1">
      <c r="A14" s="8"/>
      <c r="B14" s="22" t="s">
        <v>11</v>
      </c>
      <c r="C14" s="23">
        <v>0.0</v>
      </c>
      <c r="D14" s="24"/>
      <c r="E14" s="24"/>
      <c r="F14" s="24"/>
      <c r="G14" s="10"/>
    </row>
    <row r="15" ht="18.0" customHeight="1">
      <c r="A15" s="8"/>
      <c r="B15" s="25"/>
      <c r="C15" s="10"/>
      <c r="D15" s="26"/>
      <c r="E15" s="26"/>
      <c r="F15" s="26"/>
      <c r="G15" s="10"/>
    </row>
  </sheetData>
  <mergeCells count="6">
    <mergeCell ref="B2:F2"/>
    <mergeCell ref="B3:G3"/>
    <mergeCell ref="B4:F4"/>
    <mergeCell ref="B8:F8"/>
    <mergeCell ref="B9:F9"/>
    <mergeCell ref="B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6.38"/>
    <col customWidth="1" min="2" max="2" width="2.0"/>
    <col customWidth="1" min="3" max="3" width="13.25"/>
    <col customWidth="1" min="4" max="8" width="9.5" outlineLevel="1"/>
    <col customWidth="1" min="9" max="9" width="10.38" outlineLevel="1"/>
    <col customWidth="1" min="10" max="11" width="9.5" outlineLevel="1"/>
    <col customWidth="1" min="12" max="12" width="10.38" outlineLevel="1"/>
    <col customWidth="1" min="13" max="14" width="9.5" outlineLevel="1"/>
    <col customWidth="1" min="15" max="15" width="10.38" outlineLevel="1"/>
    <col customWidth="1" min="16" max="16" width="11.75"/>
    <col customWidth="1" min="17" max="17" width="9.5"/>
    <col customWidth="1" min="18" max="18" width="8.88"/>
  </cols>
  <sheetData>
    <row r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>
      <c r="A2" s="32"/>
      <c r="B2" s="32"/>
      <c r="C2" s="33" t="s">
        <v>12</v>
      </c>
      <c r="D2" s="34">
        <v>42370.0</v>
      </c>
      <c r="E2" s="34">
        <v>42401.0</v>
      </c>
      <c r="F2" s="34">
        <v>42430.0</v>
      </c>
      <c r="G2" s="34">
        <v>42461.0</v>
      </c>
      <c r="H2" s="34">
        <v>42491.0</v>
      </c>
      <c r="I2" s="34">
        <v>42522.0</v>
      </c>
      <c r="J2" s="34">
        <v>42552.0</v>
      </c>
      <c r="K2" s="34">
        <v>42583.0</v>
      </c>
      <c r="L2" s="34">
        <v>42614.0</v>
      </c>
      <c r="M2" s="34">
        <v>42644.0</v>
      </c>
      <c r="N2" s="34">
        <v>42675.0</v>
      </c>
      <c r="O2" s="34">
        <v>42705.0</v>
      </c>
      <c r="P2" s="35" t="s">
        <v>13</v>
      </c>
      <c r="Q2" s="36" t="s">
        <v>14</v>
      </c>
      <c r="R2" s="37"/>
    </row>
    <row r="3">
      <c r="A3" s="38" t="s">
        <v>15</v>
      </c>
      <c r="B3" s="39"/>
      <c r="C3" s="40" t="s">
        <v>16</v>
      </c>
      <c r="D3" s="41">
        <f t="shared" ref="D3:O3" si="1">sum(D4:D10)</f>
        <v>0</v>
      </c>
      <c r="E3" s="41">
        <f t="shared" si="1"/>
        <v>0</v>
      </c>
      <c r="F3" s="41">
        <f t="shared" si="1"/>
        <v>0</v>
      </c>
      <c r="G3" s="41">
        <f t="shared" si="1"/>
        <v>0</v>
      </c>
      <c r="H3" s="41">
        <f t="shared" si="1"/>
        <v>0</v>
      </c>
      <c r="I3" s="41">
        <f t="shared" si="1"/>
        <v>0</v>
      </c>
      <c r="J3" s="41">
        <f t="shared" si="1"/>
        <v>0</v>
      </c>
      <c r="K3" s="41">
        <f t="shared" si="1"/>
        <v>0</v>
      </c>
      <c r="L3" s="41">
        <f t="shared" si="1"/>
        <v>0</v>
      </c>
      <c r="M3" s="41">
        <f t="shared" si="1"/>
        <v>0</v>
      </c>
      <c r="N3" s="41">
        <f t="shared" si="1"/>
        <v>0</v>
      </c>
      <c r="O3" s="41">
        <f t="shared" si="1"/>
        <v>0</v>
      </c>
      <c r="P3" s="42">
        <f t="shared" ref="P3:P8" si="2">sum(D3:O3)</f>
        <v>0</v>
      </c>
      <c r="Q3" s="42">
        <f>iferror(average(D3:O3))</f>
        <v>0</v>
      </c>
      <c r="R3" s="43"/>
    </row>
    <row r="4" outlineLevel="1">
      <c r="A4" s="44"/>
      <c r="B4" s="45"/>
      <c r="C4" s="46" t="s">
        <v>12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8">
        <f t="shared" si="2"/>
        <v>0</v>
      </c>
      <c r="Q4" s="48">
        <f t="shared" ref="Q4:Q8" si="3">iferror(average(D4:O4),0)</f>
        <v>0</v>
      </c>
      <c r="R4" s="49"/>
    </row>
    <row r="5" outlineLevel="1">
      <c r="A5" s="44"/>
      <c r="B5" s="45"/>
      <c r="C5" s="46" t="s">
        <v>17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8">
        <f t="shared" si="2"/>
        <v>0</v>
      </c>
      <c r="Q5" s="48">
        <f t="shared" si="3"/>
        <v>0</v>
      </c>
      <c r="R5" s="49"/>
    </row>
    <row r="6" outlineLevel="1">
      <c r="A6" s="44"/>
      <c r="B6" s="45"/>
      <c r="C6" s="50" t="s">
        <v>18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>
        <f t="shared" si="2"/>
        <v>0</v>
      </c>
      <c r="Q6" s="48">
        <f t="shared" si="3"/>
        <v>0</v>
      </c>
      <c r="R6" s="49"/>
    </row>
    <row r="7" outlineLevel="1">
      <c r="A7" s="44"/>
      <c r="B7" s="45"/>
      <c r="C7" s="46" t="s">
        <v>19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>
        <f t="shared" si="2"/>
        <v>0</v>
      </c>
      <c r="Q7" s="48">
        <f t="shared" si="3"/>
        <v>0</v>
      </c>
      <c r="R7" s="49"/>
    </row>
    <row r="8" outlineLevel="1">
      <c r="A8" s="44"/>
      <c r="B8" s="45"/>
      <c r="C8" s="46" t="s">
        <v>20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8">
        <f t="shared" si="2"/>
        <v>0</v>
      </c>
      <c r="Q8" s="48">
        <f t="shared" si="3"/>
        <v>0</v>
      </c>
      <c r="R8" s="49"/>
    </row>
    <row r="9">
      <c r="A9" s="44"/>
      <c r="B9" s="45"/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3"/>
      <c r="Q9" s="53"/>
      <c r="R9" s="49"/>
    </row>
    <row r="10">
      <c r="A10" s="44"/>
      <c r="B10" s="45"/>
      <c r="C10" s="54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5"/>
      <c r="Q10" s="55"/>
      <c r="R10" s="49"/>
    </row>
    <row r="11" collapsed="1">
      <c r="A11" s="38" t="s">
        <v>21</v>
      </c>
      <c r="B11" s="39"/>
      <c r="C11" s="40" t="s">
        <v>22</v>
      </c>
      <c r="D11" s="41">
        <f t="shared" ref="D11:O11" si="4">sum(D12:D19)</f>
        <v>0</v>
      </c>
      <c r="E11" s="41">
        <f t="shared" si="4"/>
        <v>0</v>
      </c>
      <c r="F11" s="41">
        <f t="shared" si="4"/>
        <v>0</v>
      </c>
      <c r="G11" s="41">
        <f t="shared" si="4"/>
        <v>0</v>
      </c>
      <c r="H11" s="41">
        <f t="shared" si="4"/>
        <v>0</v>
      </c>
      <c r="I11" s="41">
        <f t="shared" si="4"/>
        <v>0</v>
      </c>
      <c r="J11" s="41">
        <f t="shared" si="4"/>
        <v>0</v>
      </c>
      <c r="K11" s="41">
        <f t="shared" si="4"/>
        <v>0</v>
      </c>
      <c r="L11" s="41">
        <f t="shared" si="4"/>
        <v>0</v>
      </c>
      <c r="M11" s="41">
        <f t="shared" si="4"/>
        <v>0</v>
      </c>
      <c r="N11" s="41">
        <f t="shared" si="4"/>
        <v>0</v>
      </c>
      <c r="O11" s="41">
        <f t="shared" si="4"/>
        <v>0</v>
      </c>
      <c r="P11" s="42">
        <f t="shared" ref="P11:P17" si="5">sum(D11:O11)</f>
        <v>0</v>
      </c>
      <c r="Q11" s="42">
        <f>iferror(average(D11:O11))</f>
        <v>0</v>
      </c>
      <c r="R11" s="43"/>
    </row>
    <row r="12" hidden="1" outlineLevel="1">
      <c r="A12" s="44"/>
      <c r="B12" s="45"/>
      <c r="C12" s="46" t="s">
        <v>23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>
        <f t="shared" si="5"/>
        <v>0</v>
      </c>
      <c r="Q12" s="48">
        <f t="shared" ref="Q12:Q17" si="6">iferror(average(D12:O12),0)</f>
        <v>0</v>
      </c>
      <c r="R12" s="49"/>
    </row>
    <row r="13" hidden="1" outlineLevel="1">
      <c r="A13" s="44"/>
      <c r="B13" s="45"/>
      <c r="C13" s="46" t="s">
        <v>24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8">
        <f t="shared" si="5"/>
        <v>0</v>
      </c>
      <c r="Q13" s="48">
        <f t="shared" si="6"/>
        <v>0</v>
      </c>
      <c r="R13" s="49"/>
    </row>
    <row r="14" hidden="1" outlineLevel="1">
      <c r="A14" s="44"/>
      <c r="B14" s="45"/>
      <c r="C14" s="46" t="s">
        <v>25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>
        <f t="shared" si="5"/>
        <v>0</v>
      </c>
      <c r="Q14" s="48">
        <f t="shared" si="6"/>
        <v>0</v>
      </c>
      <c r="R14" s="49"/>
    </row>
    <row r="15" hidden="1" outlineLevel="1">
      <c r="A15" s="44"/>
      <c r="B15" s="45"/>
      <c r="C15" s="46" t="s">
        <v>26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>
        <f t="shared" si="5"/>
        <v>0</v>
      </c>
      <c r="Q15" s="48">
        <f t="shared" si="6"/>
        <v>0</v>
      </c>
      <c r="R15" s="49"/>
    </row>
    <row r="16" hidden="1" outlineLevel="1">
      <c r="A16" s="44"/>
      <c r="B16" s="45"/>
      <c r="C16" s="46" t="s">
        <v>27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>
        <f t="shared" si="5"/>
        <v>0</v>
      </c>
      <c r="Q16" s="48">
        <f t="shared" si="6"/>
        <v>0</v>
      </c>
      <c r="R16" s="49"/>
    </row>
    <row r="17" hidden="1" outlineLevel="1">
      <c r="A17" s="44"/>
      <c r="B17" s="45"/>
      <c r="C17" s="46" t="s">
        <v>21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>
        <f t="shared" si="5"/>
        <v>0</v>
      </c>
      <c r="Q17" s="48">
        <f t="shared" si="6"/>
        <v>0</v>
      </c>
      <c r="R17" s="49"/>
    </row>
    <row r="18">
      <c r="A18" s="44"/>
      <c r="B18" s="45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3"/>
      <c r="Q18" s="53"/>
      <c r="R18" s="49"/>
    </row>
    <row r="19" ht="19.5" hidden="1" customHeight="1">
      <c r="A19" s="56"/>
      <c r="B19" s="57"/>
      <c r="C19" s="51"/>
      <c r="D19" s="52"/>
      <c r="E19" s="52"/>
      <c r="F19" s="52"/>
      <c r="G19" s="52"/>
      <c r="H19" s="52"/>
      <c r="I19" s="52"/>
      <c r="J19" s="58"/>
      <c r="K19" s="58"/>
      <c r="L19" s="58"/>
      <c r="M19" s="58"/>
      <c r="N19" s="58"/>
      <c r="O19" s="58"/>
      <c r="P19" s="55"/>
      <c r="Q19" s="55"/>
      <c r="R19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3.38"/>
    <col customWidth="1" min="2" max="2" width="2.0"/>
    <col customWidth="1" min="3" max="3" width="19.13"/>
    <col customWidth="1" min="4" max="15" width="9.5" outlineLevel="1"/>
    <col customWidth="1" min="16" max="16" width="10.5"/>
    <col customWidth="1" min="17" max="17" width="9.5"/>
    <col customWidth="1" min="18" max="18" width="8.88"/>
  </cols>
  <sheetData>
    <row r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>
      <c r="A2" s="32"/>
      <c r="B2" s="32"/>
      <c r="C2" s="33" t="s">
        <v>28</v>
      </c>
      <c r="D2" s="59" t="s">
        <v>29</v>
      </c>
      <c r="E2" s="34">
        <v>42401.0</v>
      </c>
      <c r="F2" s="34">
        <v>42430.0</v>
      </c>
      <c r="G2" s="59" t="s">
        <v>30</v>
      </c>
      <c r="H2" s="34">
        <v>42491.0</v>
      </c>
      <c r="I2" s="34">
        <v>42522.0</v>
      </c>
      <c r="J2" s="34">
        <v>42552.0</v>
      </c>
      <c r="K2" s="59" t="s">
        <v>31</v>
      </c>
      <c r="L2" s="34">
        <v>42614.0</v>
      </c>
      <c r="M2" s="34">
        <v>42644.0</v>
      </c>
      <c r="N2" s="34">
        <v>42675.0</v>
      </c>
      <c r="O2" s="59" t="s">
        <v>32</v>
      </c>
      <c r="P2" s="35" t="s">
        <v>13</v>
      </c>
      <c r="Q2" s="36" t="s">
        <v>33</v>
      </c>
      <c r="R2" s="37"/>
    </row>
    <row r="3" collapsed="1">
      <c r="A3" s="60" t="s">
        <v>34</v>
      </c>
      <c r="B3" s="39"/>
      <c r="C3" s="40" t="s">
        <v>16</v>
      </c>
      <c r="D3" s="41">
        <f t="shared" ref="D3:O3" si="1">sum(D4:D13)</f>
        <v>0</v>
      </c>
      <c r="E3" s="41">
        <f t="shared" si="1"/>
        <v>0</v>
      </c>
      <c r="F3" s="41">
        <f t="shared" si="1"/>
        <v>0</v>
      </c>
      <c r="G3" s="41">
        <f t="shared" si="1"/>
        <v>0</v>
      </c>
      <c r="H3" s="41">
        <f t="shared" si="1"/>
        <v>0</v>
      </c>
      <c r="I3" s="41">
        <f t="shared" si="1"/>
        <v>0</v>
      </c>
      <c r="J3" s="41">
        <f t="shared" si="1"/>
        <v>0</v>
      </c>
      <c r="K3" s="41">
        <f t="shared" si="1"/>
        <v>0</v>
      </c>
      <c r="L3" s="41">
        <f t="shared" si="1"/>
        <v>0</v>
      </c>
      <c r="M3" s="41">
        <f t="shared" si="1"/>
        <v>0</v>
      </c>
      <c r="N3" s="41">
        <f t="shared" si="1"/>
        <v>0</v>
      </c>
      <c r="O3" s="41">
        <f t="shared" si="1"/>
        <v>0</v>
      </c>
      <c r="P3" s="42">
        <f t="shared" ref="P3:P8" si="2">sum(D3:O3)</f>
        <v>0</v>
      </c>
      <c r="Q3" s="42">
        <f>iferror(average(D3:O3))</f>
        <v>0</v>
      </c>
      <c r="R3" s="43"/>
    </row>
    <row r="4" hidden="1" outlineLevel="1">
      <c r="A4" s="56"/>
      <c r="B4" s="57"/>
      <c r="C4" s="54" t="s">
        <v>35</v>
      </c>
      <c r="D4" s="61"/>
      <c r="E4" s="61"/>
      <c r="F4" s="61"/>
      <c r="G4" s="61"/>
      <c r="H4" s="61"/>
      <c r="I4" s="61"/>
      <c r="J4" s="62"/>
      <c r="K4" s="62"/>
      <c r="L4" s="61"/>
      <c r="M4" s="61"/>
      <c r="N4" s="61"/>
      <c r="O4" s="61"/>
      <c r="P4" s="63">
        <f t="shared" si="2"/>
        <v>0</v>
      </c>
      <c r="Q4" s="63">
        <f t="shared" ref="Q4:Q8" si="3">iferror(average(D4:O4),0)</f>
        <v>0</v>
      </c>
      <c r="R4" s="49"/>
    </row>
    <row r="5" hidden="1" outlineLevel="1">
      <c r="A5" s="44"/>
      <c r="B5" s="45"/>
      <c r="C5" s="54" t="s">
        <v>36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3">
        <f t="shared" si="2"/>
        <v>0</v>
      </c>
      <c r="Q5" s="63">
        <f t="shared" si="3"/>
        <v>0</v>
      </c>
      <c r="R5" s="49"/>
    </row>
    <row r="6" hidden="1" outlineLevel="1">
      <c r="A6" s="44"/>
      <c r="B6" s="45"/>
      <c r="C6" s="54" t="s">
        <v>37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3">
        <f t="shared" si="2"/>
        <v>0</v>
      </c>
      <c r="Q6" s="63">
        <f t="shared" si="3"/>
        <v>0</v>
      </c>
      <c r="R6" s="49"/>
    </row>
    <row r="7" hidden="1" outlineLevel="1">
      <c r="A7" s="44"/>
      <c r="B7" s="45"/>
      <c r="C7" s="54" t="s">
        <v>38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3">
        <f t="shared" si="2"/>
        <v>0</v>
      </c>
      <c r="Q7" s="63">
        <f t="shared" si="3"/>
        <v>0</v>
      </c>
      <c r="R7" s="49"/>
    </row>
    <row r="8" hidden="1" outlineLevel="1">
      <c r="A8" s="44"/>
      <c r="B8" s="45"/>
      <c r="C8" s="54" t="s">
        <v>39</v>
      </c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3">
        <f t="shared" si="2"/>
        <v>0</v>
      </c>
      <c r="Q8" s="63">
        <f t="shared" si="3"/>
        <v>0</v>
      </c>
      <c r="R8" s="49"/>
    </row>
    <row r="9" hidden="1" outlineLevel="1">
      <c r="A9" s="44"/>
      <c r="B9" s="45"/>
      <c r="C9" s="54" t="s">
        <v>40</v>
      </c>
      <c r="D9" s="64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3">
        <f>sum(E9:O9)</f>
        <v>0</v>
      </c>
      <c r="Q9" s="63">
        <f>iferror(average(E9:O9),0)</f>
        <v>0</v>
      </c>
      <c r="R9" s="49"/>
    </row>
    <row r="10" hidden="1" outlineLevel="1">
      <c r="A10" s="44"/>
      <c r="B10" s="45"/>
      <c r="C10" s="54" t="s">
        <v>41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3">
        <f t="shared" ref="P10:P11" si="4">sum(D10:O10)</f>
        <v>0</v>
      </c>
      <c r="Q10" s="63">
        <f t="shared" ref="Q10:Q11" si="5">iferror(average(D10:O10),0)</f>
        <v>0</v>
      </c>
      <c r="R10" s="49"/>
    </row>
    <row r="11" hidden="1" outlineLevel="1">
      <c r="A11" s="44"/>
      <c r="B11" s="45"/>
      <c r="C11" s="54" t="s">
        <v>21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3">
        <f t="shared" si="4"/>
        <v>0</v>
      </c>
      <c r="Q11" s="63">
        <f t="shared" si="5"/>
        <v>0</v>
      </c>
      <c r="R11" s="49"/>
    </row>
    <row r="12">
      <c r="A12" s="44"/>
      <c r="B12" s="45"/>
      <c r="C12" s="54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3"/>
      <c r="Q12" s="53"/>
      <c r="R12" s="49"/>
    </row>
    <row r="13">
      <c r="A13" s="44"/>
      <c r="B13" s="45"/>
      <c r="C13" s="54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5"/>
      <c r="Q13" s="55"/>
      <c r="R13" s="49"/>
    </row>
    <row r="14" collapsed="1">
      <c r="A14" s="60" t="s">
        <v>42</v>
      </c>
      <c r="B14" s="39"/>
      <c r="C14" s="40" t="s">
        <v>16</v>
      </c>
      <c r="D14" s="41">
        <f t="shared" ref="D14:O14" si="6">sum(D15:D22)</f>
        <v>0</v>
      </c>
      <c r="E14" s="41">
        <f t="shared" si="6"/>
        <v>0</v>
      </c>
      <c r="F14" s="41">
        <f t="shared" si="6"/>
        <v>0</v>
      </c>
      <c r="G14" s="41">
        <f t="shared" si="6"/>
        <v>0</v>
      </c>
      <c r="H14" s="41">
        <f t="shared" si="6"/>
        <v>0</v>
      </c>
      <c r="I14" s="41">
        <f t="shared" si="6"/>
        <v>0</v>
      </c>
      <c r="J14" s="41">
        <f t="shared" si="6"/>
        <v>0</v>
      </c>
      <c r="K14" s="41">
        <f t="shared" si="6"/>
        <v>0</v>
      </c>
      <c r="L14" s="41">
        <f t="shared" si="6"/>
        <v>0</v>
      </c>
      <c r="M14" s="41">
        <f t="shared" si="6"/>
        <v>0</v>
      </c>
      <c r="N14" s="41">
        <f t="shared" si="6"/>
        <v>0</v>
      </c>
      <c r="O14" s="41">
        <f t="shared" si="6"/>
        <v>0</v>
      </c>
      <c r="P14" s="42">
        <f t="shared" ref="P14:P20" si="7">sum(D14:O14)</f>
        <v>0</v>
      </c>
      <c r="Q14" s="42">
        <f>iferror(average(D14:O14))</f>
        <v>0</v>
      </c>
      <c r="R14" s="43"/>
    </row>
    <row r="15" hidden="1" outlineLevel="1">
      <c r="A15" s="56"/>
      <c r="B15" s="57"/>
      <c r="C15" s="54" t="s">
        <v>43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3">
        <f t="shared" si="7"/>
        <v>0</v>
      </c>
      <c r="Q15" s="63">
        <f t="shared" ref="Q15:Q20" si="8">iferror(average(D15:O15),0)</f>
        <v>0</v>
      </c>
      <c r="R15" s="49"/>
    </row>
    <row r="16" hidden="1" outlineLevel="1">
      <c r="A16" s="56"/>
      <c r="B16" s="57"/>
      <c r="C16" s="54" t="s">
        <v>44</v>
      </c>
      <c r="D16" s="61"/>
      <c r="E16" s="61"/>
      <c r="F16" s="61"/>
      <c r="G16" s="61"/>
      <c r="H16" s="61"/>
      <c r="I16" s="61"/>
      <c r="J16" s="62"/>
      <c r="K16" s="62"/>
      <c r="L16" s="61"/>
      <c r="M16" s="61"/>
      <c r="N16" s="61"/>
      <c r="O16" s="61"/>
      <c r="P16" s="63">
        <f t="shared" si="7"/>
        <v>0</v>
      </c>
      <c r="Q16" s="63">
        <f t="shared" si="8"/>
        <v>0</v>
      </c>
      <c r="R16" s="49"/>
    </row>
    <row r="17" hidden="1" outlineLevel="1">
      <c r="A17" s="56"/>
      <c r="B17" s="57"/>
      <c r="C17" s="54" t="s">
        <v>45</v>
      </c>
      <c r="D17" s="61"/>
      <c r="E17" s="61"/>
      <c r="F17" s="61"/>
      <c r="G17" s="61"/>
      <c r="H17" s="61"/>
      <c r="I17" s="61"/>
      <c r="J17" s="62"/>
      <c r="K17" s="62"/>
      <c r="L17" s="61"/>
      <c r="M17" s="61"/>
      <c r="N17" s="61"/>
      <c r="O17" s="61"/>
      <c r="P17" s="63">
        <f t="shared" si="7"/>
        <v>0</v>
      </c>
      <c r="Q17" s="63">
        <f t="shared" si="8"/>
        <v>0</v>
      </c>
      <c r="R17" s="49"/>
    </row>
    <row r="18" hidden="1" outlineLevel="1">
      <c r="A18" s="56"/>
      <c r="B18" s="57"/>
      <c r="C18" s="54" t="s">
        <v>46</v>
      </c>
      <c r="D18" s="61"/>
      <c r="E18" s="61"/>
      <c r="F18" s="61"/>
      <c r="G18" s="61"/>
      <c r="H18" s="61"/>
      <c r="I18" s="61"/>
      <c r="J18" s="62"/>
      <c r="K18" s="62"/>
      <c r="L18" s="61"/>
      <c r="M18" s="61"/>
      <c r="N18" s="61"/>
      <c r="O18" s="61"/>
      <c r="P18" s="63">
        <f t="shared" si="7"/>
        <v>0</v>
      </c>
      <c r="Q18" s="63">
        <f t="shared" si="8"/>
        <v>0</v>
      </c>
      <c r="R18" s="49"/>
    </row>
    <row r="19" hidden="1" outlineLevel="1">
      <c r="A19" s="56"/>
      <c r="B19" s="57"/>
      <c r="C19" s="54" t="s">
        <v>47</v>
      </c>
      <c r="D19" s="61"/>
      <c r="E19" s="61"/>
      <c r="F19" s="61"/>
      <c r="G19" s="61"/>
      <c r="H19" s="61"/>
      <c r="I19" s="61"/>
      <c r="J19" s="62"/>
      <c r="K19" s="62"/>
      <c r="L19" s="61"/>
      <c r="M19" s="61"/>
      <c r="N19" s="61"/>
      <c r="O19" s="61"/>
      <c r="P19" s="63">
        <f t="shared" si="7"/>
        <v>0</v>
      </c>
      <c r="Q19" s="63">
        <f t="shared" si="8"/>
        <v>0</v>
      </c>
      <c r="R19" s="49"/>
    </row>
    <row r="20" hidden="1" outlineLevel="1">
      <c r="A20" s="56"/>
      <c r="B20" s="57"/>
      <c r="C20" s="54" t="s">
        <v>21</v>
      </c>
      <c r="D20" s="61"/>
      <c r="E20" s="61"/>
      <c r="F20" s="61"/>
      <c r="G20" s="61"/>
      <c r="H20" s="61"/>
      <c r="I20" s="61"/>
      <c r="J20" s="62"/>
      <c r="K20" s="62"/>
      <c r="L20" s="61"/>
      <c r="M20" s="61"/>
      <c r="N20" s="61"/>
      <c r="O20" s="61"/>
      <c r="P20" s="63">
        <f t="shared" si="7"/>
        <v>0</v>
      </c>
      <c r="Q20" s="63">
        <f t="shared" si="8"/>
        <v>0</v>
      </c>
      <c r="R20" s="49"/>
    </row>
    <row r="21">
      <c r="A21" s="56"/>
      <c r="B21" s="57"/>
      <c r="C21" s="51"/>
      <c r="D21" s="52"/>
      <c r="E21" s="52"/>
      <c r="F21" s="52"/>
      <c r="G21" s="52"/>
      <c r="H21" s="52"/>
      <c r="I21" s="52"/>
      <c r="J21" s="58"/>
      <c r="K21" s="58"/>
      <c r="L21" s="52"/>
      <c r="M21" s="52"/>
      <c r="N21" s="52"/>
      <c r="O21" s="52"/>
      <c r="P21" s="53"/>
      <c r="Q21" s="53"/>
      <c r="R21" s="49"/>
    </row>
    <row r="22">
      <c r="A22" s="44"/>
      <c r="B22" s="45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5"/>
      <c r="Q22" s="55"/>
      <c r="R22" s="49"/>
    </row>
    <row r="23" collapsed="1">
      <c r="A23" s="60" t="s">
        <v>48</v>
      </c>
      <c r="B23" s="39"/>
      <c r="C23" s="40" t="s">
        <v>16</v>
      </c>
      <c r="D23" s="41">
        <f t="shared" ref="D23:O23" si="9">sum(D24:D29)</f>
        <v>0</v>
      </c>
      <c r="E23" s="41">
        <f t="shared" si="9"/>
        <v>0</v>
      </c>
      <c r="F23" s="41">
        <f t="shared" si="9"/>
        <v>0</v>
      </c>
      <c r="G23" s="41">
        <f t="shared" si="9"/>
        <v>0</v>
      </c>
      <c r="H23" s="41">
        <f t="shared" si="9"/>
        <v>0</v>
      </c>
      <c r="I23" s="41">
        <f t="shared" si="9"/>
        <v>0</v>
      </c>
      <c r="J23" s="41">
        <f t="shared" si="9"/>
        <v>0</v>
      </c>
      <c r="K23" s="41">
        <f t="shared" si="9"/>
        <v>0</v>
      </c>
      <c r="L23" s="41">
        <f t="shared" si="9"/>
        <v>0</v>
      </c>
      <c r="M23" s="41">
        <f t="shared" si="9"/>
        <v>37</v>
      </c>
      <c r="N23" s="41">
        <f t="shared" si="9"/>
        <v>0</v>
      </c>
      <c r="O23" s="41">
        <f t="shared" si="9"/>
        <v>0</v>
      </c>
      <c r="P23" s="42">
        <f t="shared" ref="P23:P27" si="10">sum(D23:O23)</f>
        <v>37</v>
      </c>
      <c r="Q23" s="42">
        <f>iferror(average(D23:O23))</f>
        <v>3.083333333</v>
      </c>
      <c r="R23" s="43"/>
    </row>
    <row r="24" hidden="1" outlineLevel="1">
      <c r="A24" s="56"/>
      <c r="B24" s="57"/>
      <c r="C24" s="54" t="s">
        <v>49</v>
      </c>
      <c r="D24" s="61"/>
      <c r="E24" s="61"/>
      <c r="F24" s="61"/>
      <c r="G24" s="61"/>
      <c r="H24" s="61"/>
      <c r="I24" s="61"/>
      <c r="J24" s="62"/>
      <c r="K24" s="62"/>
      <c r="L24" s="61"/>
      <c r="M24" s="65">
        <v>37.0</v>
      </c>
      <c r="N24" s="61"/>
      <c r="O24" s="61"/>
      <c r="P24" s="63">
        <f t="shared" si="10"/>
        <v>37</v>
      </c>
      <c r="Q24" s="63">
        <f t="shared" ref="Q24:Q27" si="11">iferror(average(D24:O24),0)</f>
        <v>37</v>
      </c>
      <c r="R24" s="49"/>
    </row>
    <row r="25" hidden="1" outlineLevel="1">
      <c r="A25" s="56"/>
      <c r="B25" s="57"/>
      <c r="C25" s="54" t="s">
        <v>50</v>
      </c>
      <c r="D25" s="61"/>
      <c r="E25" s="61"/>
      <c r="F25" s="61"/>
      <c r="G25" s="61"/>
      <c r="H25" s="61"/>
      <c r="I25" s="61"/>
      <c r="J25" s="62"/>
      <c r="K25" s="62"/>
      <c r="L25" s="61"/>
      <c r="M25" s="61"/>
      <c r="N25" s="61"/>
      <c r="O25" s="61"/>
      <c r="P25" s="63">
        <f t="shared" si="10"/>
        <v>0</v>
      </c>
      <c r="Q25" s="63">
        <f t="shared" si="11"/>
        <v>0</v>
      </c>
      <c r="R25" s="49"/>
    </row>
    <row r="26" hidden="1" outlineLevel="1">
      <c r="A26" s="56"/>
      <c r="B26" s="57"/>
      <c r="C26" s="54" t="s">
        <v>51</v>
      </c>
      <c r="D26" s="61"/>
      <c r="E26" s="61"/>
      <c r="F26" s="61"/>
      <c r="G26" s="61"/>
      <c r="H26" s="61"/>
      <c r="I26" s="61"/>
      <c r="J26" s="62"/>
      <c r="K26" s="62"/>
      <c r="L26" s="61"/>
      <c r="M26" s="61"/>
      <c r="N26" s="61"/>
      <c r="O26" s="61"/>
      <c r="P26" s="63">
        <f t="shared" si="10"/>
        <v>0</v>
      </c>
      <c r="Q26" s="63">
        <f t="shared" si="11"/>
        <v>0</v>
      </c>
      <c r="R26" s="49"/>
    </row>
    <row r="27" hidden="1" outlineLevel="1">
      <c r="A27" s="56"/>
      <c r="B27" s="57"/>
      <c r="C27" s="54" t="s">
        <v>21</v>
      </c>
      <c r="D27" s="61"/>
      <c r="E27" s="61"/>
      <c r="F27" s="61"/>
      <c r="G27" s="61"/>
      <c r="H27" s="61"/>
      <c r="I27" s="61"/>
      <c r="J27" s="62"/>
      <c r="K27" s="62"/>
      <c r="L27" s="61"/>
      <c r="M27" s="61"/>
      <c r="N27" s="61"/>
      <c r="O27" s="61"/>
      <c r="P27" s="63">
        <f t="shared" si="10"/>
        <v>0</v>
      </c>
      <c r="Q27" s="63">
        <f t="shared" si="11"/>
        <v>0</v>
      </c>
      <c r="R27" s="49"/>
    </row>
    <row r="28">
      <c r="A28" s="56"/>
      <c r="B28" s="57"/>
      <c r="C28" s="51"/>
      <c r="D28" s="52"/>
      <c r="E28" s="52"/>
      <c r="F28" s="52"/>
      <c r="G28" s="52"/>
      <c r="H28" s="52"/>
      <c r="I28" s="52"/>
      <c r="J28" s="58"/>
      <c r="K28" s="58"/>
      <c r="L28" s="52"/>
      <c r="M28" s="52"/>
      <c r="N28" s="52"/>
      <c r="O28" s="52"/>
      <c r="P28" s="53"/>
      <c r="Q28" s="53"/>
      <c r="R28" s="49"/>
    </row>
    <row r="29">
      <c r="A29" s="44"/>
      <c r="B29" s="45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66"/>
      <c r="Q29" s="55"/>
      <c r="R29" s="49"/>
    </row>
    <row r="30" collapsed="1">
      <c r="A30" s="60" t="s">
        <v>52</v>
      </c>
      <c r="B30" s="39"/>
      <c r="C30" s="40" t="s">
        <v>16</v>
      </c>
      <c r="D30" s="41">
        <f t="shared" ref="D30:O30" si="12">sum(D31:D44)</f>
        <v>0</v>
      </c>
      <c r="E30" s="41">
        <f t="shared" si="12"/>
        <v>0</v>
      </c>
      <c r="F30" s="41">
        <f t="shared" si="12"/>
        <v>0</v>
      </c>
      <c r="G30" s="41">
        <f t="shared" si="12"/>
        <v>0</v>
      </c>
      <c r="H30" s="41">
        <f t="shared" si="12"/>
        <v>0</v>
      </c>
      <c r="I30" s="41">
        <f t="shared" si="12"/>
        <v>0</v>
      </c>
      <c r="J30" s="41">
        <f t="shared" si="12"/>
        <v>0</v>
      </c>
      <c r="K30" s="41">
        <f t="shared" si="12"/>
        <v>0</v>
      </c>
      <c r="L30" s="41">
        <f t="shared" si="12"/>
        <v>0</v>
      </c>
      <c r="M30" s="41">
        <f t="shared" si="12"/>
        <v>0</v>
      </c>
      <c r="N30" s="41">
        <f t="shared" si="12"/>
        <v>0</v>
      </c>
      <c r="O30" s="41">
        <f t="shared" si="12"/>
        <v>0</v>
      </c>
      <c r="P30" s="42">
        <f t="shared" ref="P30:P42" si="13">sum(D30:O30)</f>
        <v>0</v>
      </c>
      <c r="Q30" s="42">
        <f>iferror(average(D30:O30))</f>
        <v>0</v>
      </c>
      <c r="R30" s="43"/>
    </row>
    <row r="31" hidden="1" outlineLevel="1">
      <c r="A31" s="56"/>
      <c r="B31" s="57"/>
      <c r="C31" s="54" t="s">
        <v>50</v>
      </c>
      <c r="D31" s="61"/>
      <c r="E31" s="61"/>
      <c r="F31" s="61"/>
      <c r="G31" s="61"/>
      <c r="H31" s="61"/>
      <c r="I31" s="61"/>
      <c r="J31" s="62"/>
      <c r="K31" s="62"/>
      <c r="L31" s="61"/>
      <c r="M31" s="61"/>
      <c r="N31" s="61"/>
      <c r="O31" s="61"/>
      <c r="P31" s="63">
        <f t="shared" si="13"/>
        <v>0</v>
      </c>
      <c r="Q31" s="63">
        <f t="shared" ref="Q31:Q42" si="14">iferror(average(D31:O31),0)</f>
        <v>0</v>
      </c>
      <c r="R31" s="49"/>
    </row>
    <row r="32" hidden="1" outlineLevel="1">
      <c r="A32" s="56"/>
      <c r="B32" s="57"/>
      <c r="C32" s="54" t="s">
        <v>53</v>
      </c>
      <c r="D32" s="61"/>
      <c r="E32" s="61"/>
      <c r="F32" s="61"/>
      <c r="G32" s="61"/>
      <c r="H32" s="61"/>
      <c r="I32" s="61"/>
      <c r="J32" s="62"/>
      <c r="K32" s="62"/>
      <c r="L32" s="61"/>
      <c r="M32" s="61"/>
      <c r="N32" s="61"/>
      <c r="O32" s="61"/>
      <c r="P32" s="63">
        <f t="shared" si="13"/>
        <v>0</v>
      </c>
      <c r="Q32" s="63">
        <f t="shared" si="14"/>
        <v>0</v>
      </c>
      <c r="R32" s="49"/>
    </row>
    <row r="33" hidden="1" outlineLevel="1">
      <c r="A33" s="56"/>
      <c r="B33" s="57"/>
      <c r="C33" s="54" t="s">
        <v>54</v>
      </c>
      <c r="D33" s="61"/>
      <c r="E33" s="61"/>
      <c r="F33" s="61"/>
      <c r="G33" s="61"/>
      <c r="H33" s="61"/>
      <c r="I33" s="61"/>
      <c r="J33" s="62"/>
      <c r="K33" s="62"/>
      <c r="L33" s="61"/>
      <c r="M33" s="61"/>
      <c r="N33" s="61"/>
      <c r="O33" s="61"/>
      <c r="P33" s="63">
        <f t="shared" si="13"/>
        <v>0</v>
      </c>
      <c r="Q33" s="63">
        <f t="shared" si="14"/>
        <v>0</v>
      </c>
      <c r="R33" s="49"/>
    </row>
    <row r="34" hidden="1" outlineLevel="1">
      <c r="A34" s="56"/>
      <c r="B34" s="57"/>
      <c r="C34" s="51" t="s">
        <v>55</v>
      </c>
      <c r="D34" s="61"/>
      <c r="E34" s="61"/>
      <c r="F34" s="61"/>
      <c r="G34" s="61"/>
      <c r="H34" s="61"/>
      <c r="I34" s="61"/>
      <c r="J34" s="62"/>
      <c r="K34" s="62"/>
      <c r="L34" s="61"/>
      <c r="M34" s="61"/>
      <c r="N34" s="61"/>
      <c r="O34" s="61"/>
      <c r="P34" s="63">
        <f t="shared" si="13"/>
        <v>0</v>
      </c>
      <c r="Q34" s="63">
        <f t="shared" si="14"/>
        <v>0</v>
      </c>
      <c r="R34" s="49"/>
    </row>
    <row r="35" hidden="1" outlineLevel="1">
      <c r="A35" s="56"/>
      <c r="B35" s="57"/>
      <c r="C35" s="54" t="s">
        <v>56</v>
      </c>
      <c r="D35" s="61"/>
      <c r="E35" s="61"/>
      <c r="F35" s="61"/>
      <c r="G35" s="61"/>
      <c r="H35" s="61"/>
      <c r="I35" s="61"/>
      <c r="J35" s="62"/>
      <c r="K35" s="61"/>
      <c r="L35" s="61"/>
      <c r="M35" s="61"/>
      <c r="N35" s="61"/>
      <c r="O35" s="61"/>
      <c r="P35" s="63">
        <f t="shared" si="13"/>
        <v>0</v>
      </c>
      <c r="Q35" s="63">
        <f t="shared" si="14"/>
        <v>0</v>
      </c>
      <c r="R35" s="49"/>
    </row>
    <row r="36" hidden="1" outlineLevel="1">
      <c r="A36" s="56"/>
      <c r="B36" s="57"/>
      <c r="C36" s="54" t="s">
        <v>57</v>
      </c>
      <c r="D36" s="61"/>
      <c r="E36" s="61"/>
      <c r="F36" s="61"/>
      <c r="G36" s="61"/>
      <c r="H36" s="61"/>
      <c r="I36" s="61"/>
      <c r="J36" s="62"/>
      <c r="K36" s="62"/>
      <c r="L36" s="61"/>
      <c r="M36" s="61"/>
      <c r="N36" s="61"/>
      <c r="O36" s="61"/>
      <c r="P36" s="63">
        <f t="shared" si="13"/>
        <v>0</v>
      </c>
      <c r="Q36" s="63">
        <f t="shared" si="14"/>
        <v>0</v>
      </c>
      <c r="R36" s="49"/>
    </row>
    <row r="37" hidden="1" outlineLevel="1">
      <c r="A37" s="56"/>
      <c r="B37" s="57"/>
      <c r="C37" s="54" t="s">
        <v>58</v>
      </c>
      <c r="D37" s="61"/>
      <c r="E37" s="61"/>
      <c r="F37" s="61"/>
      <c r="G37" s="61"/>
      <c r="H37" s="61"/>
      <c r="I37" s="61"/>
      <c r="J37" s="62"/>
      <c r="K37" s="62"/>
      <c r="L37" s="61"/>
      <c r="M37" s="61"/>
      <c r="N37" s="61"/>
      <c r="O37" s="61"/>
      <c r="P37" s="63">
        <f t="shared" si="13"/>
        <v>0</v>
      </c>
      <c r="Q37" s="63">
        <f t="shared" si="14"/>
        <v>0</v>
      </c>
      <c r="R37" s="49"/>
    </row>
    <row r="38" hidden="1" outlineLevel="1">
      <c r="A38" s="56"/>
      <c r="B38" s="57"/>
      <c r="C38" s="54" t="s">
        <v>59</v>
      </c>
      <c r="D38" s="61"/>
      <c r="E38" s="61"/>
      <c r="F38" s="61"/>
      <c r="G38" s="61"/>
      <c r="H38" s="61"/>
      <c r="I38" s="61"/>
      <c r="J38" s="62"/>
      <c r="K38" s="62"/>
      <c r="L38" s="61"/>
      <c r="M38" s="61"/>
      <c r="N38" s="61"/>
      <c r="O38" s="61"/>
      <c r="P38" s="63">
        <f t="shared" si="13"/>
        <v>0</v>
      </c>
      <c r="Q38" s="63">
        <f t="shared" si="14"/>
        <v>0</v>
      </c>
      <c r="R38" s="49"/>
    </row>
    <row r="39" hidden="1" outlineLevel="1">
      <c r="A39" s="56"/>
      <c r="B39" s="57"/>
      <c r="C39" s="54" t="s">
        <v>60</v>
      </c>
      <c r="D39" s="61"/>
      <c r="E39" s="61"/>
      <c r="F39" s="64"/>
      <c r="G39" s="61"/>
      <c r="H39" s="61"/>
      <c r="I39" s="61"/>
      <c r="J39" s="62"/>
      <c r="K39" s="61"/>
      <c r="L39" s="61"/>
      <c r="M39" s="61"/>
      <c r="N39" s="61"/>
      <c r="O39" s="61"/>
      <c r="P39" s="63">
        <f t="shared" si="13"/>
        <v>0</v>
      </c>
      <c r="Q39" s="63">
        <f t="shared" si="14"/>
        <v>0</v>
      </c>
      <c r="R39" s="49"/>
    </row>
    <row r="40" hidden="1" outlineLevel="1">
      <c r="A40" s="56"/>
      <c r="B40" s="57"/>
      <c r="C40" s="54" t="s">
        <v>61</v>
      </c>
      <c r="D40" s="61"/>
      <c r="E40" s="61"/>
      <c r="F40" s="61"/>
      <c r="G40" s="61"/>
      <c r="H40" s="61"/>
      <c r="I40" s="61"/>
      <c r="J40" s="62"/>
      <c r="K40" s="62"/>
      <c r="L40" s="61"/>
      <c r="M40" s="61"/>
      <c r="N40" s="61"/>
      <c r="O40" s="61"/>
      <c r="P40" s="63">
        <f t="shared" si="13"/>
        <v>0</v>
      </c>
      <c r="Q40" s="63">
        <f t="shared" si="14"/>
        <v>0</v>
      </c>
      <c r="R40" s="49"/>
    </row>
    <row r="41" hidden="1" outlineLevel="1">
      <c r="A41" s="56"/>
      <c r="B41" s="57"/>
      <c r="C41" s="51" t="s">
        <v>62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3">
        <f t="shared" si="13"/>
        <v>0</v>
      </c>
      <c r="Q41" s="63">
        <f t="shared" si="14"/>
        <v>0</v>
      </c>
      <c r="R41" s="49"/>
    </row>
    <row r="42" hidden="1" outlineLevel="1">
      <c r="A42" s="56"/>
      <c r="B42" s="57"/>
      <c r="C42" s="54" t="s">
        <v>63</v>
      </c>
      <c r="D42" s="61"/>
      <c r="E42" s="61"/>
      <c r="F42" s="61"/>
      <c r="G42" s="61"/>
      <c r="H42" s="61"/>
      <c r="I42" s="61"/>
      <c r="J42" s="62"/>
      <c r="K42" s="62"/>
      <c r="L42" s="61"/>
      <c r="M42" s="61"/>
      <c r="N42" s="61"/>
      <c r="O42" s="61"/>
      <c r="P42" s="63">
        <f t="shared" si="13"/>
        <v>0</v>
      </c>
      <c r="Q42" s="63">
        <f t="shared" si="14"/>
        <v>0</v>
      </c>
      <c r="R42" s="49"/>
    </row>
    <row r="43">
      <c r="A43" s="56"/>
      <c r="B43" s="57"/>
      <c r="C43" s="51"/>
      <c r="D43" s="52"/>
      <c r="E43" s="52"/>
      <c r="F43" s="52"/>
      <c r="G43" s="52"/>
      <c r="H43" s="52"/>
      <c r="I43" s="52"/>
      <c r="J43" s="58"/>
      <c r="K43" s="58"/>
      <c r="L43" s="52"/>
      <c r="M43" s="52"/>
      <c r="N43" s="52"/>
      <c r="O43" s="52"/>
      <c r="P43" s="53"/>
      <c r="Q43" s="53"/>
      <c r="R43" s="49"/>
    </row>
    <row r="44">
      <c r="A44" s="67"/>
      <c r="B44" s="68"/>
      <c r="C44" s="69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5"/>
      <c r="Q44" s="55"/>
      <c r="R44" s="49"/>
    </row>
    <row r="45">
      <c r="A45" s="60" t="s">
        <v>64</v>
      </c>
      <c r="B45" s="39"/>
      <c r="C45" s="40" t="s">
        <v>16</v>
      </c>
      <c r="D45" s="41">
        <f t="shared" ref="D45:O45" si="15">sum(D46:D55)</f>
        <v>300.21</v>
      </c>
      <c r="E45" s="41">
        <f t="shared" si="15"/>
        <v>207.49</v>
      </c>
      <c r="F45" s="41">
        <f t="shared" si="15"/>
        <v>242.31</v>
      </c>
      <c r="G45" s="41">
        <f t="shared" si="15"/>
        <v>342.27</v>
      </c>
      <c r="H45" s="41">
        <f t="shared" si="15"/>
        <v>384.77</v>
      </c>
      <c r="I45" s="41">
        <f t="shared" si="15"/>
        <v>390.64</v>
      </c>
      <c r="J45" s="41">
        <f t="shared" si="15"/>
        <v>410.98</v>
      </c>
      <c r="K45" s="41">
        <f t="shared" si="15"/>
        <v>333.11</v>
      </c>
      <c r="L45" s="41">
        <f t="shared" si="15"/>
        <v>427.17</v>
      </c>
      <c r="M45" s="41">
        <f t="shared" si="15"/>
        <v>211.26</v>
      </c>
      <c r="N45" s="41">
        <f t="shared" si="15"/>
        <v>410.63</v>
      </c>
      <c r="O45" s="41">
        <f t="shared" si="15"/>
        <v>384.22</v>
      </c>
      <c r="P45" s="42">
        <f t="shared" ref="P45:P53" si="16">sum(D45:O45)</f>
        <v>4045.06</v>
      </c>
      <c r="Q45" s="42">
        <f>iferror(average(D45:O45))</f>
        <v>337.0883333</v>
      </c>
      <c r="R45" s="43"/>
    </row>
    <row r="46" outlineLevel="1">
      <c r="A46" s="56"/>
      <c r="B46" s="57"/>
      <c r="C46" s="54" t="s">
        <v>65</v>
      </c>
      <c r="D46" s="70">
        <v>236.27</v>
      </c>
      <c r="E46" s="70">
        <v>162.09</v>
      </c>
      <c r="F46" s="70">
        <v>209.98</v>
      </c>
      <c r="G46" s="70">
        <v>251.93</v>
      </c>
      <c r="H46" s="70">
        <v>252.69</v>
      </c>
      <c r="I46" s="70">
        <v>251.45</v>
      </c>
      <c r="J46" s="70">
        <v>209.63</v>
      </c>
      <c r="K46" s="70">
        <v>221.91</v>
      </c>
      <c r="L46" s="70">
        <f>IFERROR(__xludf.DUMMYFUNCTION("IMPORTRANGE(""https://docs.google.com/spreadsheets/d/1KvpCpzugVNgUp-CFtjYPqxn_2RkmF0vUuW24WFRVjgc/edit#gid=0"",""Resumen!M4"")"),214.59000000000006)</f>
        <v>214.59</v>
      </c>
      <c r="M46" s="47">
        <f>IFERROR(__xludf.DUMMYFUNCTION("IMPORTRANGE(""https://docs.google.com/spreadsheets/d/1KvpCpzugVNgUp-CFtjYPqxn_2RkmF0vUuW24WFRVjgc/edit#gid=0"",""Resumen!N4"")"),135.91)</f>
        <v>135.91</v>
      </c>
      <c r="N46" s="47">
        <f>IFERROR(__xludf.DUMMYFUNCTION("IMPORTRANGE(""https://docs.google.com/spreadsheets/d/1KvpCpzugVNgUp-CFtjYPqxn_2RkmF0vUuW24WFRVjgc/edit#gid=0"",""Resumen!O4"")"),299.08000000000004)</f>
        <v>299.08</v>
      </c>
      <c r="O46" s="47">
        <f>IFERROR(__xludf.DUMMYFUNCTION("IMPORTRANGE(""https://docs.google.com/spreadsheets/d/1KvpCpzugVNgUp-CFtjYPqxn_2RkmF0vUuW24WFRVjgc/edit#gid=0"",""Resumen!P4"")"),248.57999999999993)</f>
        <v>248.58</v>
      </c>
      <c r="P46" s="48">
        <f t="shared" si="16"/>
        <v>2694.11</v>
      </c>
      <c r="Q46" s="48">
        <f t="shared" ref="Q46:Q53" si="17">iferror(average(D46:O46),0)</f>
        <v>224.5091667</v>
      </c>
      <c r="R46" s="49"/>
    </row>
    <row r="47" outlineLevel="1">
      <c r="A47" s="56"/>
      <c r="B47" s="57"/>
      <c r="C47" s="54" t="s">
        <v>66</v>
      </c>
      <c r="D47" s="70">
        <v>20.5</v>
      </c>
      <c r="E47" s="70">
        <v>33.6</v>
      </c>
      <c r="F47" s="70">
        <v>17.9</v>
      </c>
      <c r="G47" s="70">
        <v>71.98</v>
      </c>
      <c r="H47" s="70">
        <v>109.95</v>
      </c>
      <c r="I47" s="70">
        <v>138.09</v>
      </c>
      <c r="J47" s="70">
        <v>198.85</v>
      </c>
      <c r="K47" s="70">
        <v>102.7</v>
      </c>
      <c r="L47" s="70">
        <f>IFERROR(__xludf.DUMMYFUNCTION("IMPORTRANGE(""https://docs.google.com/spreadsheets/d/1KvpCpzugVNgUp-CFtjYPqxn_2RkmF0vUuW24WFRVjgc/edit#gid=0"",""Resumen!M5"")"),200.4)</f>
        <v>200.4</v>
      </c>
      <c r="M47" s="47">
        <f>IFERROR(__xludf.DUMMYFUNCTION("IMPORTRANGE(""https://docs.google.com/spreadsheets/d/1KvpCpzugVNgUp-CFtjYPqxn_2RkmF0vUuW24WFRVjgc/edit#gid=0"",""Resumen!N5"")"),65.44999999999999)</f>
        <v>65.45</v>
      </c>
      <c r="N47" s="47">
        <f>IFERROR(__xludf.DUMMYFUNCTION("IMPORTRANGE(""https://docs.google.com/spreadsheets/d/1KvpCpzugVNgUp-CFtjYPqxn_2RkmF0vUuW24WFRVjgc/edit#gid=0"",""Resumen!O5"")"),104.64999999999999)</f>
        <v>104.65</v>
      </c>
      <c r="O47" s="47">
        <f>IFERROR(__xludf.DUMMYFUNCTION("IMPORTRANGE(""https://docs.google.com/spreadsheets/d/1KvpCpzugVNgUp-CFtjYPqxn_2RkmF0vUuW24WFRVjgc/edit#gid=0"",""Resumen!P5"")"),132.65)</f>
        <v>132.65</v>
      </c>
      <c r="P47" s="48">
        <f t="shared" si="16"/>
        <v>1196.72</v>
      </c>
      <c r="Q47" s="48">
        <f t="shared" si="17"/>
        <v>99.72666667</v>
      </c>
      <c r="R47" s="49"/>
    </row>
    <row r="48" outlineLevel="1">
      <c r="A48" s="56"/>
      <c r="B48" s="57"/>
      <c r="C48" s="54" t="s">
        <v>67</v>
      </c>
      <c r="D48" s="70">
        <v>43.44</v>
      </c>
      <c r="E48" s="70">
        <v>11.8</v>
      </c>
      <c r="F48" s="70">
        <v>14.43</v>
      </c>
      <c r="G48" s="70">
        <v>18.36</v>
      </c>
      <c r="H48" s="70">
        <v>22.13</v>
      </c>
      <c r="I48" s="70">
        <v>1.1</v>
      </c>
      <c r="J48" s="70">
        <v>2.5</v>
      </c>
      <c r="K48" s="70">
        <v>8.5</v>
      </c>
      <c r="L48" s="70">
        <f>IFERROR(__xludf.DUMMYFUNCTION("IMPORTRANGE(""https://docs.google.com/spreadsheets/d/1KvpCpzugVNgUp-CFtjYPqxn_2RkmF0vUuW24WFRVjgc/edit#gid=0"",""Resumen!M6"")"),12.180000000000001)</f>
        <v>12.18</v>
      </c>
      <c r="M48" s="47">
        <f>IFERROR(__xludf.DUMMYFUNCTION("IMPORTRANGE(""https://docs.google.com/spreadsheets/d/1KvpCpzugVNgUp-CFtjYPqxn_2RkmF0vUuW24WFRVjgc/edit#gid=0"",""Resumen!N6"")"),9.9)</f>
        <v>9.9</v>
      </c>
      <c r="N48" s="47">
        <f>IFERROR(__xludf.DUMMYFUNCTION("IMPORTRANGE(""https://docs.google.com/spreadsheets/d/1KvpCpzugVNgUp-CFtjYPqxn_2RkmF0vUuW24WFRVjgc/edit#gid=0"",""Resumen!O6"")"),6.9)</f>
        <v>6.9</v>
      </c>
      <c r="O48" s="47">
        <f>IFERROR(__xludf.DUMMYFUNCTION("IMPORTRANGE(""https://docs.google.com/spreadsheets/d/1KvpCpzugVNgUp-CFtjYPqxn_2RkmF0vUuW24WFRVjgc/edit#gid=0"",""Resumen!P6"")"),2.99)</f>
        <v>2.99</v>
      </c>
      <c r="P48" s="48">
        <f t="shared" si="16"/>
        <v>154.23</v>
      </c>
      <c r="Q48" s="48">
        <f t="shared" si="17"/>
        <v>12.8525</v>
      </c>
      <c r="R48" s="49"/>
    </row>
    <row r="49" outlineLevel="1">
      <c r="A49" s="56"/>
      <c r="B49" s="57"/>
      <c r="C49" s="54" t="s">
        <v>39</v>
      </c>
      <c r="D49" s="47"/>
      <c r="E49" s="47"/>
      <c r="F49" s="47"/>
      <c r="G49" s="47"/>
      <c r="H49" s="47"/>
      <c r="I49" s="47"/>
      <c r="J49" s="71"/>
      <c r="K49" s="71"/>
      <c r="L49" s="47"/>
      <c r="M49" s="47"/>
      <c r="N49" s="47"/>
      <c r="O49" s="47"/>
      <c r="P49" s="48">
        <f t="shared" si="16"/>
        <v>0</v>
      </c>
      <c r="Q49" s="48">
        <f t="shared" si="17"/>
        <v>0</v>
      </c>
      <c r="R49" s="49"/>
    </row>
    <row r="50" outlineLevel="1">
      <c r="A50" s="56"/>
      <c r="B50" s="57"/>
      <c r="C50" s="54" t="s">
        <v>68</v>
      </c>
      <c r="D50" s="47"/>
      <c r="E50" s="47"/>
      <c r="F50" s="47"/>
      <c r="G50" s="47"/>
      <c r="H50" s="47"/>
      <c r="I50" s="47"/>
      <c r="J50" s="71"/>
      <c r="K50" s="71"/>
      <c r="L50" s="47"/>
      <c r="M50" s="47"/>
      <c r="N50" s="47"/>
      <c r="O50" s="47"/>
      <c r="P50" s="48">
        <f t="shared" si="16"/>
        <v>0</v>
      </c>
      <c r="Q50" s="48">
        <f t="shared" si="17"/>
        <v>0</v>
      </c>
      <c r="R50" s="49"/>
    </row>
    <row r="51" outlineLevel="1">
      <c r="A51" s="56"/>
      <c r="B51" s="57"/>
      <c r="C51" s="54" t="s">
        <v>69</v>
      </c>
      <c r="D51" s="47"/>
      <c r="E51" s="47"/>
      <c r="F51" s="47"/>
      <c r="G51" s="47"/>
      <c r="H51" s="47"/>
      <c r="I51" s="47"/>
      <c r="J51" s="71"/>
      <c r="K51" s="71"/>
      <c r="L51" s="47"/>
      <c r="M51" s="47"/>
      <c r="N51" s="47"/>
      <c r="O51" s="47"/>
      <c r="P51" s="48">
        <f t="shared" si="16"/>
        <v>0</v>
      </c>
      <c r="Q51" s="48">
        <f t="shared" si="17"/>
        <v>0</v>
      </c>
      <c r="R51" s="49"/>
    </row>
    <row r="52" outlineLevel="1">
      <c r="A52" s="56"/>
      <c r="B52" s="57"/>
      <c r="C52" s="54" t="s">
        <v>70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8">
        <f t="shared" si="16"/>
        <v>0</v>
      </c>
      <c r="Q52" s="48">
        <f t="shared" si="17"/>
        <v>0</v>
      </c>
      <c r="R52" s="49"/>
    </row>
    <row r="53" outlineLevel="1">
      <c r="A53" s="56"/>
      <c r="B53" s="57"/>
      <c r="C53" s="54" t="s">
        <v>71</v>
      </c>
      <c r="D53" s="47"/>
      <c r="E53" s="47"/>
      <c r="F53" s="47"/>
      <c r="G53" s="47"/>
      <c r="H53" s="47"/>
      <c r="I53" s="47"/>
      <c r="J53" s="71"/>
      <c r="K53" s="71"/>
      <c r="L53" s="47"/>
      <c r="M53" s="47"/>
      <c r="N53" s="47"/>
      <c r="O53" s="47"/>
      <c r="P53" s="48">
        <f t="shared" si="16"/>
        <v>0</v>
      </c>
      <c r="Q53" s="48">
        <f t="shared" si="17"/>
        <v>0</v>
      </c>
      <c r="R53" s="49"/>
    </row>
    <row r="54">
      <c r="A54" s="56"/>
      <c r="B54" s="57"/>
      <c r="C54" s="51"/>
      <c r="D54" s="52"/>
      <c r="E54" s="52"/>
      <c r="F54" s="52"/>
      <c r="G54" s="52"/>
      <c r="H54" s="52"/>
      <c r="I54" s="52"/>
      <c r="J54" s="58"/>
      <c r="K54" s="58"/>
      <c r="L54" s="52"/>
      <c r="M54" s="52"/>
      <c r="N54" s="52"/>
      <c r="O54" s="52"/>
      <c r="P54" s="53"/>
      <c r="Q54" s="53"/>
      <c r="R54" s="49"/>
    </row>
    <row r="55">
      <c r="A55" s="67"/>
      <c r="B55" s="68"/>
      <c r="C55" s="69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5"/>
      <c r="Q55" s="55"/>
      <c r="R55" s="49"/>
    </row>
    <row r="56" collapsed="1">
      <c r="A56" s="60" t="s">
        <v>26</v>
      </c>
      <c r="B56" s="39"/>
      <c r="C56" s="40" t="s">
        <v>16</v>
      </c>
      <c r="D56" s="41">
        <f t="shared" ref="D56:O56" si="18">sum(D57:D61)</f>
        <v>0</v>
      </c>
      <c r="E56" s="41">
        <f t="shared" si="18"/>
        <v>0</v>
      </c>
      <c r="F56" s="41">
        <f t="shared" si="18"/>
        <v>0</v>
      </c>
      <c r="G56" s="41">
        <f t="shared" si="18"/>
        <v>0</v>
      </c>
      <c r="H56" s="41">
        <f t="shared" si="18"/>
        <v>0</v>
      </c>
      <c r="I56" s="41">
        <f t="shared" si="18"/>
        <v>0</v>
      </c>
      <c r="J56" s="41">
        <f t="shared" si="18"/>
        <v>0</v>
      </c>
      <c r="K56" s="41">
        <f t="shared" si="18"/>
        <v>0</v>
      </c>
      <c r="L56" s="41">
        <f t="shared" si="18"/>
        <v>0</v>
      </c>
      <c r="M56" s="41">
        <f t="shared" si="18"/>
        <v>0</v>
      </c>
      <c r="N56" s="41">
        <f t="shared" si="18"/>
        <v>0</v>
      </c>
      <c r="O56" s="41">
        <f t="shared" si="18"/>
        <v>0</v>
      </c>
      <c r="P56" s="42">
        <f t="shared" ref="P56:P59" si="19">sum(D56:O56)</f>
        <v>0</v>
      </c>
      <c r="Q56" s="42">
        <f>iferror(average(D56:O56))</f>
        <v>0</v>
      </c>
      <c r="R56" s="43"/>
    </row>
    <row r="57" hidden="1" outlineLevel="1">
      <c r="A57" s="56"/>
      <c r="B57" s="57"/>
      <c r="C57" s="54" t="s">
        <v>26</v>
      </c>
      <c r="D57" s="61"/>
      <c r="E57" s="61"/>
      <c r="F57" s="61"/>
      <c r="G57" s="61"/>
      <c r="H57" s="61"/>
      <c r="I57" s="61"/>
      <c r="J57" s="62"/>
      <c r="K57" s="62"/>
      <c r="L57" s="61"/>
      <c r="M57" s="61"/>
      <c r="N57" s="61"/>
      <c r="O57" s="61"/>
      <c r="P57" s="63">
        <f t="shared" si="19"/>
        <v>0</v>
      </c>
      <c r="Q57" s="63">
        <f t="shared" ref="Q57:Q59" si="20">iferror(average(D57:O57),0)</f>
        <v>0</v>
      </c>
      <c r="R57" s="49"/>
    </row>
    <row r="58" hidden="1" outlineLevel="1">
      <c r="A58" s="56"/>
      <c r="B58" s="57"/>
      <c r="C58" s="54" t="s">
        <v>72</v>
      </c>
      <c r="D58" s="61"/>
      <c r="E58" s="61"/>
      <c r="F58" s="61"/>
      <c r="G58" s="61"/>
      <c r="H58" s="61"/>
      <c r="I58" s="61"/>
      <c r="J58" s="62"/>
      <c r="K58" s="62"/>
      <c r="L58" s="61"/>
      <c r="M58" s="61"/>
      <c r="N58" s="61"/>
      <c r="O58" s="61"/>
      <c r="P58" s="63">
        <f t="shared" si="19"/>
        <v>0</v>
      </c>
      <c r="Q58" s="63">
        <f t="shared" si="20"/>
        <v>0</v>
      </c>
      <c r="R58" s="49"/>
    </row>
    <row r="59" hidden="1" outlineLevel="1">
      <c r="A59" s="56"/>
      <c r="B59" s="57"/>
      <c r="C59" s="54" t="s">
        <v>73</v>
      </c>
      <c r="D59" s="61"/>
      <c r="E59" s="61"/>
      <c r="F59" s="61"/>
      <c r="G59" s="61"/>
      <c r="H59" s="61"/>
      <c r="I59" s="61"/>
      <c r="J59" s="62"/>
      <c r="K59" s="62"/>
      <c r="L59" s="61"/>
      <c r="M59" s="61"/>
      <c r="N59" s="61"/>
      <c r="O59" s="61"/>
      <c r="P59" s="63">
        <f t="shared" si="19"/>
        <v>0</v>
      </c>
      <c r="Q59" s="63">
        <f t="shared" si="20"/>
        <v>0</v>
      </c>
      <c r="R59" s="49"/>
    </row>
    <row r="60">
      <c r="A60" s="56"/>
      <c r="B60" s="57"/>
      <c r="C60" s="51"/>
      <c r="D60" s="52"/>
      <c r="E60" s="52"/>
      <c r="F60" s="52"/>
      <c r="G60" s="52"/>
      <c r="H60" s="52"/>
      <c r="I60" s="52"/>
      <c r="J60" s="58"/>
      <c r="K60" s="58"/>
      <c r="L60" s="52"/>
      <c r="M60" s="52"/>
      <c r="N60" s="52"/>
      <c r="O60" s="52"/>
      <c r="P60" s="53"/>
      <c r="Q60" s="53"/>
      <c r="R60" s="49"/>
    </row>
    <row r="61">
      <c r="A61" s="72"/>
      <c r="B61" s="73"/>
      <c r="C61" s="6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5"/>
      <c r="Q61" s="55"/>
      <c r="R61" s="49"/>
    </row>
    <row r="62">
      <c r="A62" s="60" t="s">
        <v>74</v>
      </c>
      <c r="B62" s="39"/>
      <c r="C62" s="40" t="s">
        <v>16</v>
      </c>
      <c r="D62" s="41">
        <f t="shared" ref="D62:O62" si="21">sum(D63:D69)</f>
        <v>0</v>
      </c>
      <c r="E62" s="41">
        <f t="shared" si="21"/>
        <v>0</v>
      </c>
      <c r="F62" s="41">
        <f t="shared" si="21"/>
        <v>0</v>
      </c>
      <c r="G62" s="41">
        <f t="shared" si="21"/>
        <v>0</v>
      </c>
      <c r="H62" s="41">
        <f t="shared" si="21"/>
        <v>0</v>
      </c>
      <c r="I62" s="41">
        <f t="shared" si="21"/>
        <v>0</v>
      </c>
      <c r="J62" s="41">
        <f t="shared" si="21"/>
        <v>0</v>
      </c>
      <c r="K62" s="41">
        <f t="shared" si="21"/>
        <v>1.4</v>
      </c>
      <c r="L62" s="41">
        <f t="shared" si="21"/>
        <v>0</v>
      </c>
      <c r="M62" s="41">
        <f t="shared" si="21"/>
        <v>0</v>
      </c>
      <c r="N62" s="41">
        <f t="shared" si="21"/>
        <v>0</v>
      </c>
      <c r="O62" s="41">
        <f t="shared" si="21"/>
        <v>0</v>
      </c>
      <c r="P62" s="42">
        <f t="shared" ref="P62:P67" si="22">sum(D62:O62)</f>
        <v>1.4</v>
      </c>
      <c r="Q62" s="42">
        <f>iferror(average(D62:O62))</f>
        <v>0.1166666667</v>
      </c>
      <c r="R62" s="43"/>
    </row>
    <row r="63" outlineLevel="1">
      <c r="A63" s="56"/>
      <c r="B63" s="57"/>
      <c r="C63" s="54" t="s">
        <v>75</v>
      </c>
      <c r="D63" s="61"/>
      <c r="E63" s="61"/>
      <c r="F63" s="61"/>
      <c r="G63" s="61"/>
      <c r="H63" s="61"/>
      <c r="I63" s="61"/>
      <c r="J63" s="62"/>
      <c r="K63" s="62"/>
      <c r="L63" s="61"/>
      <c r="M63" s="61"/>
      <c r="N63" s="61"/>
      <c r="O63" s="61"/>
      <c r="P63" s="63">
        <f t="shared" si="22"/>
        <v>0</v>
      </c>
      <c r="Q63" s="63">
        <f t="shared" ref="Q63:Q67" si="23">iferror(average(D63:O63),0)</f>
        <v>0</v>
      </c>
      <c r="R63" s="49"/>
    </row>
    <row r="64" outlineLevel="1">
      <c r="A64" s="56"/>
      <c r="B64" s="57"/>
      <c r="C64" s="54" t="s">
        <v>76</v>
      </c>
      <c r="D64" s="61"/>
      <c r="E64" s="61"/>
      <c r="F64" s="61"/>
      <c r="G64" s="61"/>
      <c r="H64" s="61"/>
      <c r="I64" s="61"/>
      <c r="J64" s="62"/>
      <c r="K64" s="62"/>
      <c r="L64" s="61"/>
      <c r="M64" s="61"/>
      <c r="N64" s="61"/>
      <c r="O64" s="61"/>
      <c r="P64" s="63">
        <f t="shared" si="22"/>
        <v>0</v>
      </c>
      <c r="Q64" s="63">
        <f t="shared" si="23"/>
        <v>0</v>
      </c>
      <c r="R64" s="49"/>
    </row>
    <row r="65" outlineLevel="1">
      <c r="A65" s="56"/>
      <c r="B65" s="57"/>
      <c r="C65" s="54" t="s">
        <v>77</v>
      </c>
      <c r="D65" s="61"/>
      <c r="E65" s="61"/>
      <c r="F65" s="61"/>
      <c r="G65" s="61"/>
      <c r="H65" s="61"/>
      <c r="I65" s="61"/>
      <c r="J65" s="62"/>
      <c r="K65" s="70">
        <v>1.4</v>
      </c>
      <c r="L65" s="61"/>
      <c r="M65" s="61"/>
      <c r="N65" s="61"/>
      <c r="O65" s="61"/>
      <c r="P65" s="63">
        <f t="shared" si="22"/>
        <v>1.4</v>
      </c>
      <c r="Q65" s="63">
        <f t="shared" si="23"/>
        <v>1.4</v>
      </c>
      <c r="R65" s="49"/>
    </row>
    <row r="66" outlineLevel="1">
      <c r="A66" s="56"/>
      <c r="B66" s="57"/>
      <c r="C66" s="54" t="s">
        <v>78</v>
      </c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3">
        <f t="shared" si="22"/>
        <v>0</v>
      </c>
      <c r="Q66" s="63">
        <f t="shared" si="23"/>
        <v>0</v>
      </c>
      <c r="R66" s="49"/>
    </row>
    <row r="67" outlineLevel="1">
      <c r="A67" s="56"/>
      <c r="B67" s="57"/>
      <c r="C67" s="54" t="s">
        <v>63</v>
      </c>
      <c r="D67" s="61"/>
      <c r="E67" s="61"/>
      <c r="F67" s="61"/>
      <c r="G67" s="61"/>
      <c r="H67" s="61"/>
      <c r="I67" s="61"/>
      <c r="J67" s="62"/>
      <c r="K67" s="62"/>
      <c r="L67" s="61"/>
      <c r="M67" s="61"/>
      <c r="N67" s="61"/>
      <c r="O67" s="61"/>
      <c r="P67" s="63">
        <f t="shared" si="22"/>
        <v>0</v>
      </c>
      <c r="Q67" s="63">
        <f t="shared" si="23"/>
        <v>0</v>
      </c>
      <c r="R67" s="49"/>
    </row>
    <row r="68">
      <c r="A68" s="56"/>
      <c r="B68" s="57"/>
      <c r="C68" s="51"/>
      <c r="D68" s="52"/>
      <c r="E68" s="52"/>
      <c r="F68" s="52"/>
      <c r="G68" s="52"/>
      <c r="H68" s="52"/>
      <c r="I68" s="52"/>
      <c r="J68" s="58"/>
      <c r="K68" s="58"/>
      <c r="L68" s="52"/>
      <c r="M68" s="52"/>
      <c r="N68" s="52"/>
      <c r="O68" s="52"/>
      <c r="P68" s="53"/>
      <c r="Q68" s="53"/>
      <c r="R68" s="49"/>
    </row>
    <row r="69">
      <c r="A69" s="72"/>
      <c r="B69" s="73"/>
      <c r="C69" s="69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5"/>
      <c r="Q69" s="55"/>
      <c r="R69" s="49"/>
    </row>
    <row r="70">
      <c r="A70" s="60" t="s">
        <v>79</v>
      </c>
      <c r="B70" s="39"/>
      <c r="C70" s="40" t="s">
        <v>16</v>
      </c>
      <c r="D70" s="41">
        <f t="shared" ref="D70:O70" si="24">sum(D71:D81)</f>
        <v>911.45</v>
      </c>
      <c r="E70" s="41">
        <f t="shared" si="24"/>
        <v>857.27</v>
      </c>
      <c r="F70" s="41">
        <f t="shared" si="24"/>
        <v>893.14</v>
      </c>
      <c r="G70" s="41">
        <f t="shared" si="24"/>
        <v>857.84</v>
      </c>
      <c r="H70" s="41">
        <f t="shared" si="24"/>
        <v>891.6</v>
      </c>
      <c r="I70" s="41">
        <f t="shared" si="24"/>
        <v>887.15</v>
      </c>
      <c r="J70" s="41">
        <f t="shared" si="24"/>
        <v>970.21</v>
      </c>
      <c r="K70" s="41">
        <f t="shared" si="24"/>
        <v>853.25</v>
      </c>
      <c r="L70" s="41">
        <f t="shared" si="24"/>
        <v>1016.31</v>
      </c>
      <c r="M70" s="41">
        <f t="shared" si="24"/>
        <v>882.8</v>
      </c>
      <c r="N70" s="41">
        <f t="shared" si="24"/>
        <v>926.27</v>
      </c>
      <c r="O70" s="41">
        <f t="shared" si="24"/>
        <v>877.84</v>
      </c>
      <c r="P70" s="42">
        <f t="shared" ref="P70:P79" si="25">sum(D70:O70)</f>
        <v>10825.13</v>
      </c>
      <c r="Q70" s="42">
        <f>iferror(average(D70:O70))</f>
        <v>902.0941667</v>
      </c>
      <c r="R70" s="43"/>
    </row>
    <row r="71" outlineLevel="1">
      <c r="A71" s="56"/>
      <c r="B71" s="57"/>
      <c r="C71" s="46" t="s">
        <v>80</v>
      </c>
      <c r="D71" s="70">
        <v>650.0</v>
      </c>
      <c r="E71" s="70">
        <v>650.0</v>
      </c>
      <c r="F71" s="70">
        <v>650.0</v>
      </c>
      <c r="G71" s="70">
        <v>650.0</v>
      </c>
      <c r="H71" s="70">
        <v>650.0</v>
      </c>
      <c r="I71" s="70">
        <v>650.0</v>
      </c>
      <c r="J71" s="70">
        <v>650.0</v>
      </c>
      <c r="K71" s="70">
        <v>650.0</v>
      </c>
      <c r="L71" s="70">
        <v>650.0</v>
      </c>
      <c r="M71" s="70">
        <v>650.0</v>
      </c>
      <c r="N71" s="70">
        <v>650.0</v>
      </c>
      <c r="O71" s="70">
        <v>650.0</v>
      </c>
      <c r="P71" s="48">
        <f t="shared" si="25"/>
        <v>7800</v>
      </c>
      <c r="Q71" s="48">
        <f t="shared" ref="Q71:Q79" si="26">iferror(average(D71:O71),0)</f>
        <v>650</v>
      </c>
      <c r="R71" s="49"/>
    </row>
    <row r="72" outlineLevel="1">
      <c r="A72" s="56"/>
      <c r="B72" s="57"/>
      <c r="C72" s="46" t="s">
        <v>81</v>
      </c>
      <c r="D72" s="47">
        <v>50.0</v>
      </c>
      <c r="E72" s="47">
        <v>50.0</v>
      </c>
      <c r="F72" s="47">
        <v>50.0</v>
      </c>
      <c r="G72" s="47">
        <v>50.0</v>
      </c>
      <c r="H72" s="47">
        <v>50.0</v>
      </c>
      <c r="I72" s="47">
        <v>50.0</v>
      </c>
      <c r="J72" s="47">
        <v>50.0</v>
      </c>
      <c r="K72" s="47">
        <v>50.0</v>
      </c>
      <c r="L72" s="47">
        <v>50.0</v>
      </c>
      <c r="M72" s="47">
        <v>50.0</v>
      </c>
      <c r="N72" s="47">
        <v>50.0</v>
      </c>
      <c r="O72" s="47">
        <v>50.0</v>
      </c>
      <c r="P72" s="48">
        <f t="shared" si="25"/>
        <v>600</v>
      </c>
      <c r="Q72" s="48">
        <f t="shared" si="26"/>
        <v>50</v>
      </c>
      <c r="R72" s="49"/>
    </row>
    <row r="73" outlineLevel="1">
      <c r="A73" s="56"/>
      <c r="B73" s="57"/>
      <c r="C73" s="46" t="s">
        <v>82</v>
      </c>
      <c r="D73" s="47">
        <v>50.0</v>
      </c>
      <c r="E73" s="47">
        <v>50.0</v>
      </c>
      <c r="F73" s="47">
        <v>50.0</v>
      </c>
      <c r="G73" s="47">
        <v>50.0</v>
      </c>
      <c r="H73" s="47">
        <v>50.0</v>
      </c>
      <c r="I73" s="47">
        <v>50.0</v>
      </c>
      <c r="J73" s="47">
        <v>50.0</v>
      </c>
      <c r="K73" s="47">
        <v>50.0</v>
      </c>
      <c r="L73" s="47">
        <v>50.0</v>
      </c>
      <c r="M73" s="47">
        <v>50.0</v>
      </c>
      <c r="N73" s="47">
        <v>50.0</v>
      </c>
      <c r="O73" s="47">
        <v>50.0</v>
      </c>
      <c r="P73" s="48">
        <f t="shared" si="25"/>
        <v>600</v>
      </c>
      <c r="Q73" s="48">
        <f t="shared" si="26"/>
        <v>50</v>
      </c>
      <c r="R73" s="49"/>
    </row>
    <row r="74" outlineLevel="1">
      <c r="A74" s="56"/>
      <c r="B74" s="57"/>
      <c r="C74" s="46" t="s">
        <v>83</v>
      </c>
      <c r="D74" s="47">
        <v>100.0</v>
      </c>
      <c r="E74" s="47">
        <v>100.0</v>
      </c>
      <c r="F74" s="47">
        <v>100.0</v>
      </c>
      <c r="G74" s="47">
        <v>100.0</v>
      </c>
      <c r="H74" s="47">
        <v>100.0</v>
      </c>
      <c r="I74" s="47">
        <v>100.0</v>
      </c>
      <c r="J74" s="47">
        <v>100.0</v>
      </c>
      <c r="K74" s="47">
        <v>100.0</v>
      </c>
      <c r="L74" s="47">
        <v>100.0</v>
      </c>
      <c r="M74" s="47">
        <v>100.0</v>
      </c>
      <c r="N74" s="47">
        <v>100.0</v>
      </c>
      <c r="O74" s="47">
        <v>100.0</v>
      </c>
      <c r="P74" s="48">
        <f t="shared" si="25"/>
        <v>1200</v>
      </c>
      <c r="Q74" s="48">
        <f t="shared" si="26"/>
        <v>100</v>
      </c>
      <c r="R74" s="49"/>
    </row>
    <row r="75" outlineLevel="1">
      <c r="A75" s="56"/>
      <c r="B75" s="57"/>
      <c r="C75" s="46" t="s">
        <v>84</v>
      </c>
      <c r="D75" s="70">
        <v>61.45</v>
      </c>
      <c r="E75" s="70">
        <v>3.8</v>
      </c>
      <c r="F75" s="70">
        <v>43.14</v>
      </c>
      <c r="G75" s="70">
        <v>7.84</v>
      </c>
      <c r="H75" s="70">
        <v>41.6</v>
      </c>
      <c r="I75" s="70">
        <v>37.15</v>
      </c>
      <c r="J75" s="70">
        <v>120.21</v>
      </c>
      <c r="K75" s="70">
        <v>3.25</v>
      </c>
      <c r="L75" s="70">
        <f>IFERROR(__xludf.DUMMYFUNCTION("IMPORTRANGE(""https://docs.google.com/spreadsheets/d/1KvpCpzugVNgUp-CFtjYPqxn_2RkmF0vUuW24WFRVjgc/edit#gid=0"",""Resumen!M7"")"),166.31)</f>
        <v>166.31</v>
      </c>
      <c r="M75" s="70">
        <f>IFERROR(__xludf.DUMMYFUNCTION("IMPORTRANGE(""https://docs.google.com/spreadsheets/d/1KvpCpzugVNgUp-CFtjYPqxn_2RkmF0vUuW24WFRVjgc/edit#gid=0"",""Resumen!N7"")"),32.8)</f>
        <v>32.8</v>
      </c>
      <c r="N75" s="70">
        <f>IFERROR(__xludf.DUMMYFUNCTION("IMPORTRANGE(""https://docs.google.com/spreadsheets/d/1KvpCpzugVNgUp-CFtjYPqxn_2RkmF0vUuW24WFRVjgc/edit#gid=0"",""Resumen!O7"")"),76.27)</f>
        <v>76.27</v>
      </c>
      <c r="O75" s="70">
        <f>IFERROR(__xludf.DUMMYFUNCTION("IMPORTRANGE(""https://docs.google.com/spreadsheets/d/1KvpCpzugVNgUp-CFtjYPqxn_2RkmF0vUuW24WFRVjgc/edit#gid=0"",""Resumen!P7"")"),27.840000000000003)</f>
        <v>27.84</v>
      </c>
      <c r="P75" s="48">
        <f t="shared" si="25"/>
        <v>621.66</v>
      </c>
      <c r="Q75" s="48">
        <f t="shared" si="26"/>
        <v>51.805</v>
      </c>
      <c r="R75" s="49"/>
    </row>
    <row r="76" outlineLevel="1">
      <c r="A76" s="56"/>
      <c r="B76" s="57"/>
      <c r="C76" s="46" t="s">
        <v>85</v>
      </c>
      <c r="D76" s="47"/>
      <c r="E76" s="47"/>
      <c r="F76" s="47"/>
      <c r="G76" s="47"/>
      <c r="H76" s="47"/>
      <c r="I76" s="47"/>
      <c r="J76" s="71"/>
      <c r="K76" s="71"/>
      <c r="L76" s="47"/>
      <c r="M76" s="47"/>
      <c r="N76" s="47"/>
      <c r="O76" s="47"/>
      <c r="P76" s="48">
        <f t="shared" si="25"/>
        <v>0</v>
      </c>
      <c r="Q76" s="48">
        <f t="shared" si="26"/>
        <v>0</v>
      </c>
      <c r="R76" s="49"/>
    </row>
    <row r="77" outlineLevel="1">
      <c r="A77" s="56"/>
      <c r="B77" s="57"/>
      <c r="C77" s="46" t="s">
        <v>86</v>
      </c>
      <c r="D77" s="47"/>
      <c r="E77" s="47"/>
      <c r="F77" s="47"/>
      <c r="G77" s="47"/>
      <c r="H77" s="47"/>
      <c r="I77" s="47"/>
      <c r="J77" s="71"/>
      <c r="K77" s="71"/>
      <c r="L77" s="47"/>
      <c r="M77" s="47"/>
      <c r="N77" s="47"/>
      <c r="O77" s="47"/>
      <c r="P77" s="48">
        <f t="shared" si="25"/>
        <v>0</v>
      </c>
      <c r="Q77" s="48">
        <f t="shared" si="26"/>
        <v>0</v>
      </c>
      <c r="R77" s="49"/>
    </row>
    <row r="78" outlineLevel="1">
      <c r="A78" s="56"/>
      <c r="B78" s="57"/>
      <c r="C78" s="46" t="s">
        <v>87</v>
      </c>
      <c r="D78" s="47"/>
      <c r="E78" s="47"/>
      <c r="F78" s="47"/>
      <c r="G78" s="47"/>
      <c r="H78" s="47"/>
      <c r="I78" s="47"/>
      <c r="J78" s="71"/>
      <c r="K78" s="71"/>
      <c r="L78" s="47"/>
      <c r="M78" s="47"/>
      <c r="N78" s="47"/>
      <c r="O78" s="47"/>
      <c r="P78" s="48">
        <f t="shared" si="25"/>
        <v>0</v>
      </c>
      <c r="Q78" s="48">
        <f t="shared" si="26"/>
        <v>0</v>
      </c>
      <c r="R78" s="49"/>
    </row>
    <row r="79" outlineLevel="1">
      <c r="A79" s="56"/>
      <c r="B79" s="57"/>
      <c r="C79" s="46" t="s">
        <v>88</v>
      </c>
      <c r="D79" s="47"/>
      <c r="E79" s="70">
        <v>3.47</v>
      </c>
      <c r="F79" s="47"/>
      <c r="G79" s="47"/>
      <c r="H79" s="47"/>
      <c r="I79" s="47"/>
      <c r="J79" s="71"/>
      <c r="K79" s="71"/>
      <c r="L79" s="47"/>
      <c r="M79" s="47"/>
      <c r="N79" s="47"/>
      <c r="O79" s="47"/>
      <c r="P79" s="48">
        <f t="shared" si="25"/>
        <v>3.47</v>
      </c>
      <c r="Q79" s="48">
        <f t="shared" si="26"/>
        <v>3.47</v>
      </c>
      <c r="R79" s="49"/>
    </row>
    <row r="80">
      <c r="A80" s="56"/>
      <c r="B80" s="57"/>
      <c r="C80" s="51"/>
      <c r="D80" s="52"/>
      <c r="E80" s="52"/>
      <c r="F80" s="52"/>
      <c r="G80" s="52"/>
      <c r="H80" s="52"/>
      <c r="I80" s="52"/>
      <c r="J80" s="58"/>
      <c r="K80" s="58"/>
      <c r="L80" s="52"/>
      <c r="M80" s="52"/>
      <c r="N80" s="52"/>
      <c r="O80" s="52"/>
      <c r="P80" s="53"/>
      <c r="Q80" s="53"/>
      <c r="R80" s="49"/>
    </row>
    <row r="81">
      <c r="A81" s="72"/>
      <c r="B81" s="73"/>
      <c r="C81" s="69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5"/>
      <c r="Q81" s="55"/>
      <c r="R81" s="49"/>
    </row>
    <row r="82">
      <c r="A82" s="60" t="s">
        <v>89</v>
      </c>
      <c r="B82" s="39"/>
      <c r="C82" s="40" t="s">
        <v>16</v>
      </c>
      <c r="D82" s="41">
        <f t="shared" ref="D82:O82" si="27">sum(D83:D89)</f>
        <v>101.98</v>
      </c>
      <c r="E82" s="41">
        <f t="shared" si="27"/>
        <v>99.26</v>
      </c>
      <c r="F82" s="41">
        <f t="shared" si="27"/>
        <v>99.26</v>
      </c>
      <c r="G82" s="41">
        <f t="shared" si="27"/>
        <v>99.26</v>
      </c>
      <c r="H82" s="41">
        <f t="shared" si="27"/>
        <v>99.26</v>
      </c>
      <c r="I82" s="41">
        <f t="shared" si="27"/>
        <v>99.26</v>
      </c>
      <c r="J82" s="41">
        <f t="shared" si="27"/>
        <v>101.98</v>
      </c>
      <c r="K82" s="41">
        <f t="shared" si="27"/>
        <v>99.26</v>
      </c>
      <c r="L82" s="41">
        <f t="shared" si="27"/>
        <v>99.26</v>
      </c>
      <c r="M82" s="41">
        <f t="shared" si="27"/>
        <v>99.26</v>
      </c>
      <c r="N82" s="41">
        <f t="shared" si="27"/>
        <v>99.26</v>
      </c>
      <c r="O82" s="41">
        <f t="shared" si="27"/>
        <v>99.26</v>
      </c>
      <c r="P82" s="42">
        <f t="shared" ref="P82:P87" si="28">sum(D82:O82)</f>
        <v>1196.56</v>
      </c>
      <c r="Q82" s="42">
        <f>iferror(average(D82:O82))</f>
        <v>99.71333333</v>
      </c>
      <c r="R82" s="43"/>
    </row>
    <row r="83" outlineLevel="1">
      <c r="A83" s="56"/>
      <c r="B83" s="57"/>
      <c r="C83" s="46" t="s">
        <v>90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8">
        <f t="shared" si="28"/>
        <v>0</v>
      </c>
      <c r="Q83" s="48">
        <f t="shared" ref="Q83:Q87" si="29">iferror(average(D83:O83),0)</f>
        <v>0</v>
      </c>
      <c r="R83" s="49"/>
    </row>
    <row r="84" outlineLevel="1">
      <c r="A84" s="56"/>
      <c r="B84" s="57"/>
      <c r="C84" s="46" t="s">
        <v>74</v>
      </c>
      <c r="D84" s="70">
        <v>101.98</v>
      </c>
      <c r="E84" s="70">
        <v>99.26</v>
      </c>
      <c r="F84" s="70">
        <v>99.26</v>
      </c>
      <c r="G84" s="70">
        <v>99.26</v>
      </c>
      <c r="H84" s="70">
        <v>99.26</v>
      </c>
      <c r="I84" s="70">
        <v>99.26</v>
      </c>
      <c r="J84" s="70">
        <v>101.98</v>
      </c>
      <c r="K84" s="70">
        <v>99.26</v>
      </c>
      <c r="L84" s="70">
        <v>99.26</v>
      </c>
      <c r="M84" s="70">
        <v>99.26</v>
      </c>
      <c r="N84" s="70">
        <v>99.26</v>
      </c>
      <c r="O84" s="70">
        <v>99.26</v>
      </c>
      <c r="P84" s="48">
        <f t="shared" si="28"/>
        <v>1196.56</v>
      </c>
      <c r="Q84" s="48">
        <f t="shared" si="29"/>
        <v>99.71333333</v>
      </c>
      <c r="R84" s="49"/>
    </row>
    <row r="85" outlineLevel="1">
      <c r="A85" s="56"/>
      <c r="B85" s="57"/>
      <c r="C85" s="46" t="s">
        <v>79</v>
      </c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8">
        <f t="shared" si="28"/>
        <v>0</v>
      </c>
      <c r="Q85" s="48">
        <f t="shared" si="29"/>
        <v>0</v>
      </c>
      <c r="R85" s="49"/>
    </row>
    <row r="86" outlineLevel="1">
      <c r="A86" s="56"/>
      <c r="B86" s="57"/>
      <c r="C86" s="46" t="s">
        <v>91</v>
      </c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8">
        <f t="shared" si="28"/>
        <v>0</v>
      </c>
      <c r="Q86" s="48">
        <f t="shared" si="29"/>
        <v>0</v>
      </c>
      <c r="R86" s="49"/>
    </row>
    <row r="87" outlineLevel="1">
      <c r="A87" s="56"/>
      <c r="B87" s="57"/>
      <c r="C87" s="46" t="s">
        <v>63</v>
      </c>
      <c r="D87" s="47"/>
      <c r="E87" s="47"/>
      <c r="F87" s="47"/>
      <c r="G87" s="47"/>
      <c r="H87" s="47"/>
      <c r="I87" s="47"/>
      <c r="J87" s="71"/>
      <c r="K87" s="71"/>
      <c r="L87" s="47"/>
      <c r="M87" s="47"/>
      <c r="N87" s="47"/>
      <c r="O87" s="47"/>
      <c r="P87" s="48">
        <f t="shared" si="28"/>
        <v>0</v>
      </c>
      <c r="Q87" s="48">
        <f t="shared" si="29"/>
        <v>0</v>
      </c>
      <c r="R87" s="49"/>
    </row>
    <row r="88">
      <c r="A88" s="56"/>
      <c r="B88" s="57"/>
      <c r="C88" s="51"/>
      <c r="D88" s="52"/>
      <c r="E88" s="52"/>
      <c r="F88" s="52"/>
      <c r="G88" s="52"/>
      <c r="H88" s="52"/>
      <c r="I88" s="52"/>
      <c r="J88" s="58"/>
      <c r="K88" s="58"/>
      <c r="L88" s="52"/>
      <c r="M88" s="52"/>
      <c r="N88" s="52"/>
      <c r="O88" s="52"/>
      <c r="P88" s="53"/>
      <c r="Q88" s="53"/>
      <c r="R88" s="49"/>
    </row>
    <row r="89">
      <c r="A89" s="72"/>
      <c r="B89" s="73"/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5"/>
      <c r="Q89" s="55"/>
      <c r="R89" s="49"/>
    </row>
    <row r="90" collapsed="1">
      <c r="A90" s="60" t="s">
        <v>92</v>
      </c>
      <c r="B90" s="39"/>
      <c r="C90" s="40" t="s">
        <v>16</v>
      </c>
      <c r="D90" s="41">
        <f t="shared" ref="D90:O90" si="30">sum(D91:D97)</f>
        <v>0</v>
      </c>
      <c r="E90" s="41">
        <f t="shared" si="30"/>
        <v>0</v>
      </c>
      <c r="F90" s="41">
        <f t="shared" si="30"/>
        <v>0</v>
      </c>
      <c r="G90" s="41">
        <f t="shared" si="30"/>
        <v>0</v>
      </c>
      <c r="H90" s="41">
        <f t="shared" si="30"/>
        <v>0</v>
      </c>
      <c r="I90" s="41">
        <f t="shared" si="30"/>
        <v>0</v>
      </c>
      <c r="J90" s="41">
        <f t="shared" si="30"/>
        <v>0</v>
      </c>
      <c r="K90" s="41">
        <f t="shared" si="30"/>
        <v>0</v>
      </c>
      <c r="L90" s="41">
        <f t="shared" si="30"/>
        <v>0</v>
      </c>
      <c r="M90" s="41">
        <f t="shared" si="30"/>
        <v>0</v>
      </c>
      <c r="N90" s="41">
        <f t="shared" si="30"/>
        <v>0</v>
      </c>
      <c r="O90" s="41">
        <f t="shared" si="30"/>
        <v>0</v>
      </c>
      <c r="P90" s="42">
        <f t="shared" ref="P90:P95" si="31">sum(D90:O90)</f>
        <v>0</v>
      </c>
      <c r="Q90" s="42">
        <f>iferror(average(D90:O90))</f>
        <v>0</v>
      </c>
      <c r="R90" s="43"/>
    </row>
    <row r="91" hidden="1" outlineLevel="1">
      <c r="A91" s="56"/>
      <c r="B91" s="57"/>
      <c r="C91" s="54" t="s">
        <v>65</v>
      </c>
      <c r="D91" s="61"/>
      <c r="E91" s="61"/>
      <c r="F91" s="61"/>
      <c r="G91" s="61"/>
      <c r="H91" s="61"/>
      <c r="I91" s="61"/>
      <c r="J91" s="62"/>
      <c r="K91" s="62"/>
      <c r="L91" s="61"/>
      <c r="M91" s="61"/>
      <c r="N91" s="61"/>
      <c r="O91" s="61"/>
      <c r="P91" s="63">
        <f t="shared" si="31"/>
        <v>0</v>
      </c>
      <c r="Q91" s="63">
        <f t="shared" ref="Q91:Q95" si="32">iferror(average(D91:O91),0)</f>
        <v>0</v>
      </c>
      <c r="R91" s="49"/>
    </row>
    <row r="92" hidden="1" outlineLevel="1">
      <c r="A92" s="56"/>
      <c r="B92" s="57"/>
      <c r="C92" s="54" t="s">
        <v>93</v>
      </c>
      <c r="D92" s="61"/>
      <c r="E92" s="61"/>
      <c r="F92" s="61"/>
      <c r="G92" s="61"/>
      <c r="H92" s="61"/>
      <c r="I92" s="61"/>
      <c r="J92" s="62"/>
      <c r="K92" s="62"/>
      <c r="L92" s="61"/>
      <c r="M92" s="61"/>
      <c r="N92" s="61"/>
      <c r="O92" s="61"/>
      <c r="P92" s="63">
        <f t="shared" si="31"/>
        <v>0</v>
      </c>
      <c r="Q92" s="63">
        <f t="shared" si="32"/>
        <v>0</v>
      </c>
      <c r="R92" s="49"/>
    </row>
    <row r="93" hidden="1" outlineLevel="1">
      <c r="A93" s="56"/>
      <c r="B93" s="57"/>
      <c r="C93" s="54" t="s">
        <v>94</v>
      </c>
      <c r="D93" s="61"/>
      <c r="E93" s="61"/>
      <c r="F93" s="61"/>
      <c r="G93" s="61"/>
      <c r="H93" s="61"/>
      <c r="I93" s="61"/>
      <c r="J93" s="62"/>
      <c r="K93" s="62"/>
      <c r="L93" s="61"/>
      <c r="M93" s="61"/>
      <c r="N93" s="61"/>
      <c r="O93" s="61"/>
      <c r="P93" s="63">
        <f t="shared" si="31"/>
        <v>0</v>
      </c>
      <c r="Q93" s="63">
        <f t="shared" si="32"/>
        <v>0</v>
      </c>
      <c r="R93" s="49"/>
    </row>
    <row r="94" hidden="1" outlineLevel="1">
      <c r="A94" s="56"/>
      <c r="B94" s="57"/>
      <c r="C94" s="54" t="s">
        <v>95</v>
      </c>
      <c r="D94" s="61"/>
      <c r="E94" s="61"/>
      <c r="F94" s="61"/>
      <c r="G94" s="61"/>
      <c r="H94" s="61"/>
      <c r="I94" s="61"/>
      <c r="J94" s="62"/>
      <c r="K94" s="62"/>
      <c r="L94" s="61"/>
      <c r="M94" s="61"/>
      <c r="N94" s="61"/>
      <c r="O94" s="61"/>
      <c r="P94" s="63">
        <f t="shared" si="31"/>
        <v>0</v>
      </c>
      <c r="Q94" s="63">
        <f t="shared" si="32"/>
        <v>0</v>
      </c>
      <c r="R94" s="49"/>
    </row>
    <row r="95" hidden="1" outlineLevel="1">
      <c r="A95" s="56"/>
      <c r="B95" s="57"/>
      <c r="C95" s="51" t="s">
        <v>96</v>
      </c>
      <c r="D95" s="61"/>
      <c r="E95" s="61"/>
      <c r="F95" s="61"/>
      <c r="G95" s="61"/>
      <c r="H95" s="61"/>
      <c r="I95" s="61"/>
      <c r="J95" s="62"/>
      <c r="K95" s="62"/>
      <c r="L95" s="61"/>
      <c r="M95" s="61"/>
      <c r="N95" s="61"/>
      <c r="O95" s="61"/>
      <c r="P95" s="63">
        <f t="shared" si="31"/>
        <v>0</v>
      </c>
      <c r="Q95" s="63">
        <f t="shared" si="32"/>
        <v>0</v>
      </c>
      <c r="R95" s="49"/>
    </row>
    <row r="96">
      <c r="A96" s="56"/>
      <c r="B96" s="57"/>
      <c r="C96" s="51"/>
      <c r="D96" s="52"/>
      <c r="E96" s="52"/>
      <c r="F96" s="52"/>
      <c r="G96" s="52"/>
      <c r="H96" s="52"/>
      <c r="I96" s="52"/>
      <c r="J96" s="58"/>
      <c r="K96" s="58"/>
      <c r="L96" s="52"/>
      <c r="M96" s="52"/>
      <c r="N96" s="52"/>
      <c r="O96" s="52"/>
      <c r="P96" s="53"/>
      <c r="Q96" s="53"/>
      <c r="R96" s="49"/>
    </row>
    <row r="97">
      <c r="A97" s="72"/>
      <c r="B97" s="73"/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5"/>
      <c r="Q97" s="55"/>
      <c r="R97" s="49"/>
    </row>
    <row r="98" collapsed="1">
      <c r="A98" s="60" t="s">
        <v>97</v>
      </c>
      <c r="B98" s="39"/>
      <c r="C98" s="40" t="s">
        <v>16</v>
      </c>
      <c r="D98" s="41">
        <f t="shared" ref="D98:O98" si="33">sum(D99:D105)</f>
        <v>0</v>
      </c>
      <c r="E98" s="41">
        <f t="shared" si="33"/>
        <v>0</v>
      </c>
      <c r="F98" s="41">
        <f t="shared" si="33"/>
        <v>0</v>
      </c>
      <c r="G98" s="41">
        <f t="shared" si="33"/>
        <v>0</v>
      </c>
      <c r="H98" s="41">
        <f t="shared" si="33"/>
        <v>0</v>
      </c>
      <c r="I98" s="41">
        <f t="shared" si="33"/>
        <v>0</v>
      </c>
      <c r="J98" s="41">
        <f t="shared" si="33"/>
        <v>0</v>
      </c>
      <c r="K98" s="41">
        <f t="shared" si="33"/>
        <v>0</v>
      </c>
      <c r="L98" s="41">
        <f t="shared" si="33"/>
        <v>0</v>
      </c>
      <c r="M98" s="41">
        <f t="shared" si="33"/>
        <v>0</v>
      </c>
      <c r="N98" s="41">
        <f t="shared" si="33"/>
        <v>0</v>
      </c>
      <c r="O98" s="41">
        <f t="shared" si="33"/>
        <v>0</v>
      </c>
      <c r="P98" s="42">
        <f t="shared" ref="P98:P103" si="34">sum(D98:O98)</f>
        <v>0</v>
      </c>
      <c r="Q98" s="42">
        <f>iferror(average(D98:O98))</f>
        <v>0</v>
      </c>
      <c r="R98" s="43"/>
    </row>
    <row r="99" hidden="1" outlineLevel="1">
      <c r="A99" s="56"/>
      <c r="B99" s="57"/>
      <c r="C99" s="51" t="s">
        <v>98</v>
      </c>
      <c r="D99" s="61"/>
      <c r="E99" s="61"/>
      <c r="F99" s="61"/>
      <c r="G99" s="61"/>
      <c r="H99" s="61"/>
      <c r="I99" s="61"/>
      <c r="J99" s="62"/>
      <c r="K99" s="62"/>
      <c r="L99" s="61"/>
      <c r="M99" s="61"/>
      <c r="N99" s="61"/>
      <c r="O99" s="61"/>
      <c r="P99" s="63">
        <f t="shared" si="34"/>
        <v>0</v>
      </c>
      <c r="Q99" s="63">
        <f t="shared" ref="Q99:Q103" si="35">iferror(average(D99:O99),0)</f>
        <v>0</v>
      </c>
      <c r="R99" s="49"/>
    </row>
    <row r="100" hidden="1" outlineLevel="1">
      <c r="A100" s="56"/>
      <c r="B100" s="57"/>
      <c r="C100" s="54" t="s">
        <v>99</v>
      </c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3">
        <f t="shared" si="34"/>
        <v>0</v>
      </c>
      <c r="Q100" s="63">
        <f t="shared" si="35"/>
        <v>0</v>
      </c>
      <c r="R100" s="49"/>
    </row>
    <row r="101" hidden="1" outlineLevel="1">
      <c r="A101" s="56"/>
      <c r="B101" s="57"/>
      <c r="C101" s="51" t="s">
        <v>100</v>
      </c>
      <c r="D101" s="61"/>
      <c r="E101" s="61"/>
      <c r="F101" s="61"/>
      <c r="G101" s="61"/>
      <c r="H101" s="61"/>
      <c r="I101" s="61"/>
      <c r="J101" s="62"/>
      <c r="K101" s="62"/>
      <c r="L101" s="61"/>
      <c r="M101" s="61"/>
      <c r="N101" s="61"/>
      <c r="O101" s="61"/>
      <c r="P101" s="63">
        <f t="shared" si="34"/>
        <v>0</v>
      </c>
      <c r="Q101" s="63">
        <f t="shared" si="35"/>
        <v>0</v>
      </c>
      <c r="R101" s="49"/>
    </row>
    <row r="102" hidden="1" outlineLevel="1">
      <c r="A102" s="56"/>
      <c r="B102" s="57"/>
      <c r="C102" s="51" t="s">
        <v>101</v>
      </c>
      <c r="D102" s="61"/>
      <c r="E102" s="61"/>
      <c r="F102" s="61"/>
      <c r="G102" s="61"/>
      <c r="H102" s="61"/>
      <c r="I102" s="61"/>
      <c r="J102" s="62"/>
      <c r="K102" s="62"/>
      <c r="L102" s="61"/>
      <c r="M102" s="61"/>
      <c r="N102" s="61"/>
      <c r="O102" s="61"/>
      <c r="P102" s="63">
        <f t="shared" si="34"/>
        <v>0</v>
      </c>
      <c r="Q102" s="63">
        <f t="shared" si="35"/>
        <v>0</v>
      </c>
      <c r="R102" s="49"/>
    </row>
    <row r="103" hidden="1" outlineLevel="1">
      <c r="A103" s="56"/>
      <c r="B103" s="57"/>
      <c r="C103" s="54" t="s">
        <v>21</v>
      </c>
      <c r="D103" s="61"/>
      <c r="E103" s="61"/>
      <c r="F103" s="61"/>
      <c r="G103" s="61"/>
      <c r="H103" s="61"/>
      <c r="I103" s="61"/>
      <c r="J103" s="62"/>
      <c r="K103" s="62"/>
      <c r="L103" s="61"/>
      <c r="M103" s="61"/>
      <c r="N103" s="61"/>
      <c r="O103" s="61"/>
      <c r="P103" s="63">
        <f t="shared" si="34"/>
        <v>0</v>
      </c>
      <c r="Q103" s="63">
        <f t="shared" si="35"/>
        <v>0</v>
      </c>
      <c r="R103" s="49"/>
    </row>
    <row r="104">
      <c r="A104" s="56"/>
      <c r="B104" s="57"/>
      <c r="C104" s="51"/>
      <c r="D104" s="52"/>
      <c r="E104" s="52"/>
      <c r="F104" s="52"/>
      <c r="G104" s="52"/>
      <c r="H104" s="52"/>
      <c r="I104" s="52"/>
      <c r="J104" s="58"/>
      <c r="K104" s="58"/>
      <c r="L104" s="52"/>
      <c r="M104" s="52"/>
      <c r="N104" s="52"/>
      <c r="O104" s="52"/>
      <c r="P104" s="53"/>
      <c r="Q104" s="53"/>
      <c r="R104" s="49"/>
    </row>
    <row r="105">
      <c r="A105" s="72"/>
      <c r="B105" s="73"/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5"/>
      <c r="Q105" s="55"/>
      <c r="R105" s="49"/>
    </row>
    <row r="106">
      <c r="A106" s="60" t="s">
        <v>102</v>
      </c>
      <c r="B106" s="39"/>
      <c r="C106" s="40" t="s">
        <v>16</v>
      </c>
      <c r="D106" s="41">
        <f t="shared" ref="D106:O106" si="36">sum(D107:D115)</f>
        <v>0</v>
      </c>
      <c r="E106" s="41">
        <f t="shared" si="36"/>
        <v>0</v>
      </c>
      <c r="F106" s="41">
        <f t="shared" si="36"/>
        <v>8.4</v>
      </c>
      <c r="G106" s="41">
        <f t="shared" si="36"/>
        <v>62.89</v>
      </c>
      <c r="H106" s="41">
        <f t="shared" si="36"/>
        <v>11.36</v>
      </c>
      <c r="I106" s="41">
        <f t="shared" si="36"/>
        <v>39.76</v>
      </c>
      <c r="J106" s="41">
        <f t="shared" si="36"/>
        <v>47.77</v>
      </c>
      <c r="K106" s="41">
        <f t="shared" si="36"/>
        <v>36.11</v>
      </c>
      <c r="L106" s="41">
        <f t="shared" si="36"/>
        <v>51.45</v>
      </c>
      <c r="M106" s="41">
        <f t="shared" si="36"/>
        <v>0</v>
      </c>
      <c r="N106" s="41">
        <f t="shared" si="36"/>
        <v>57.02</v>
      </c>
      <c r="O106" s="41">
        <f t="shared" si="36"/>
        <v>2.3</v>
      </c>
      <c r="P106" s="42">
        <f t="shared" ref="P106:P113" si="37">sum(D106:O106)</f>
        <v>317.06</v>
      </c>
      <c r="Q106" s="42">
        <f>iferror(average(D106:O106))</f>
        <v>26.42166667</v>
      </c>
      <c r="R106" s="43"/>
    </row>
    <row r="107" outlineLevel="1">
      <c r="A107" s="56"/>
      <c r="B107" s="57"/>
      <c r="C107" s="54" t="s">
        <v>103</v>
      </c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3">
        <f t="shared" si="37"/>
        <v>0</v>
      </c>
      <c r="Q107" s="63">
        <f t="shared" ref="Q107:Q113" si="38">iferror(average(D107:O107),0)</f>
        <v>0</v>
      </c>
      <c r="R107" s="49"/>
    </row>
    <row r="108" outlineLevel="1">
      <c r="A108" s="56"/>
      <c r="B108" s="57"/>
      <c r="C108" s="54" t="s">
        <v>104</v>
      </c>
      <c r="D108" s="61"/>
      <c r="E108" s="61"/>
      <c r="F108" s="61"/>
      <c r="G108" s="61"/>
      <c r="H108" s="61"/>
      <c r="I108" s="61"/>
      <c r="J108" s="62"/>
      <c r="K108" s="62"/>
      <c r="L108" s="61"/>
      <c r="M108" s="61"/>
      <c r="N108" s="61"/>
      <c r="O108" s="61"/>
      <c r="P108" s="63">
        <f t="shared" si="37"/>
        <v>0</v>
      </c>
      <c r="Q108" s="63">
        <f t="shared" si="38"/>
        <v>0</v>
      </c>
      <c r="R108" s="49"/>
    </row>
    <row r="109" outlineLevel="1">
      <c r="A109" s="56"/>
      <c r="B109" s="57"/>
      <c r="C109" s="54" t="s">
        <v>105</v>
      </c>
      <c r="D109" s="61"/>
      <c r="E109" s="61"/>
      <c r="F109" s="61"/>
      <c r="G109" s="61"/>
      <c r="H109" s="61"/>
      <c r="I109" s="61"/>
      <c r="J109" s="62"/>
      <c r="K109" s="62"/>
      <c r="L109" s="61"/>
      <c r="M109" s="61"/>
      <c r="N109" s="61"/>
      <c r="O109" s="61"/>
      <c r="P109" s="63">
        <f t="shared" si="37"/>
        <v>0</v>
      </c>
      <c r="Q109" s="63">
        <f t="shared" si="38"/>
        <v>0</v>
      </c>
      <c r="R109" s="49"/>
    </row>
    <row r="110" outlineLevel="1">
      <c r="A110" s="56"/>
      <c r="B110" s="57"/>
      <c r="C110" s="54" t="s">
        <v>106</v>
      </c>
      <c r="D110" s="61"/>
      <c r="E110" s="61"/>
      <c r="F110" s="61"/>
      <c r="G110" s="61"/>
      <c r="H110" s="61"/>
      <c r="I110" s="61"/>
      <c r="J110" s="62"/>
      <c r="K110" s="62"/>
      <c r="L110" s="61"/>
      <c r="M110" s="61"/>
      <c r="N110" s="61"/>
      <c r="O110" s="61"/>
      <c r="P110" s="63">
        <f t="shared" si="37"/>
        <v>0</v>
      </c>
      <c r="Q110" s="63">
        <f t="shared" si="38"/>
        <v>0</v>
      </c>
      <c r="R110" s="49"/>
    </row>
    <row r="111" outlineLevel="1">
      <c r="A111" s="56"/>
      <c r="B111" s="57"/>
      <c r="C111" s="54" t="s">
        <v>107</v>
      </c>
      <c r="D111" s="61"/>
      <c r="E111" s="61"/>
      <c r="F111" s="61"/>
      <c r="G111" s="61"/>
      <c r="H111" s="61"/>
      <c r="I111" s="61"/>
      <c r="J111" s="62"/>
      <c r="K111" s="62"/>
      <c r="L111" s="61"/>
      <c r="M111" s="61"/>
      <c r="N111" s="61"/>
      <c r="O111" s="61"/>
      <c r="P111" s="63">
        <f t="shared" si="37"/>
        <v>0</v>
      </c>
      <c r="Q111" s="63">
        <f t="shared" si="38"/>
        <v>0</v>
      </c>
      <c r="R111" s="49"/>
    </row>
    <row r="112" outlineLevel="1">
      <c r="A112" s="56"/>
      <c r="B112" s="57"/>
      <c r="C112" s="54" t="s">
        <v>108</v>
      </c>
      <c r="D112" s="61"/>
      <c r="E112" s="61"/>
      <c r="F112" s="61"/>
      <c r="G112" s="61"/>
      <c r="H112" s="61"/>
      <c r="I112" s="61"/>
      <c r="J112" s="62"/>
      <c r="K112" s="62"/>
      <c r="L112" s="61"/>
      <c r="M112" s="61"/>
      <c r="N112" s="61"/>
      <c r="O112" s="61"/>
      <c r="P112" s="63">
        <f t="shared" si="37"/>
        <v>0</v>
      </c>
      <c r="Q112" s="63">
        <f t="shared" si="38"/>
        <v>0</v>
      </c>
      <c r="R112" s="49"/>
    </row>
    <row r="113" outlineLevel="1">
      <c r="A113" s="56"/>
      <c r="B113" s="57"/>
      <c r="C113" s="54" t="s">
        <v>109</v>
      </c>
      <c r="D113" s="61"/>
      <c r="E113" s="61"/>
      <c r="F113" s="70">
        <v>8.4</v>
      </c>
      <c r="G113" s="70">
        <v>62.89</v>
      </c>
      <c r="H113" s="70">
        <v>11.36</v>
      </c>
      <c r="I113" s="70">
        <v>39.76</v>
      </c>
      <c r="J113" s="70">
        <v>47.77</v>
      </c>
      <c r="K113" s="70">
        <v>36.11</v>
      </c>
      <c r="L113" s="70">
        <f>IFERROR(__xludf.DUMMYFUNCTION("IMPORTRANGE(""https://docs.google.com/spreadsheets/d/1KvpCpzugVNgUp-CFtjYPqxn_2RkmF0vUuW24WFRVjgc/edit#gid=0"",""Resumen!M8"")"),51.45)</f>
        <v>51.45</v>
      </c>
      <c r="M113" s="47">
        <f>IFERROR(__xludf.DUMMYFUNCTION("IMPORTRANGE(""https://docs.google.com/spreadsheets/d/1KvpCpzugVNgUp-CFtjYPqxn_2RkmF0vUuW24WFRVjgc/edit#gid=0"",""Resumen!N8"")"),0.0)</f>
        <v>0</v>
      </c>
      <c r="N113" s="47">
        <f>IFERROR(__xludf.DUMMYFUNCTION("IMPORTRANGE(""https://docs.google.com/spreadsheets/d/1KvpCpzugVNgUp-CFtjYPqxn_2RkmF0vUuW24WFRVjgc/edit#gid=0"",""Resumen!O8"")"),57.019999999999996)</f>
        <v>57.02</v>
      </c>
      <c r="O113" s="47">
        <f>IFERROR(__xludf.DUMMYFUNCTION("IMPORTRANGE(""https://docs.google.com/spreadsheets/d/1KvpCpzugVNgUp-CFtjYPqxn_2RkmF0vUuW24WFRVjgc/edit#gid=0"",""Resumen!P8"")"),2.3)</f>
        <v>2.3</v>
      </c>
      <c r="P113" s="63">
        <f t="shared" si="37"/>
        <v>317.06</v>
      </c>
      <c r="Q113" s="63">
        <f t="shared" si="38"/>
        <v>31.706</v>
      </c>
      <c r="R113" s="49"/>
    </row>
    <row r="114">
      <c r="A114" s="56"/>
      <c r="B114" s="57"/>
      <c r="C114" s="51"/>
      <c r="D114" s="52"/>
      <c r="E114" s="52"/>
      <c r="F114" s="52"/>
      <c r="G114" s="52"/>
      <c r="H114" s="52"/>
      <c r="I114" s="52"/>
      <c r="J114" s="58"/>
      <c r="K114" s="58"/>
      <c r="L114" s="52"/>
      <c r="M114" s="52"/>
      <c r="N114" s="52"/>
      <c r="O114" s="52"/>
      <c r="P114" s="53"/>
      <c r="Q114" s="53"/>
      <c r="R114" s="49"/>
    </row>
    <row r="115">
      <c r="A115" s="67"/>
      <c r="B115" s="68"/>
      <c r="C115" s="51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5"/>
      <c r="Q115" s="55"/>
      <c r="R115" s="49"/>
    </row>
    <row r="116">
      <c r="A116" s="60" t="s">
        <v>110</v>
      </c>
      <c r="B116" s="39"/>
      <c r="C116" s="40" t="s">
        <v>16</v>
      </c>
      <c r="D116" s="41">
        <f t="shared" ref="D116:O116" si="39">sum(D117:D124)</f>
        <v>0</v>
      </c>
      <c r="E116" s="41">
        <f t="shared" si="39"/>
        <v>0</v>
      </c>
      <c r="F116" s="41">
        <f t="shared" si="39"/>
        <v>0</v>
      </c>
      <c r="G116" s="41">
        <f t="shared" si="39"/>
        <v>0</v>
      </c>
      <c r="H116" s="41">
        <f t="shared" si="39"/>
        <v>308.89</v>
      </c>
      <c r="I116" s="41">
        <f t="shared" si="39"/>
        <v>0</v>
      </c>
      <c r="J116" s="41">
        <f t="shared" si="39"/>
        <v>0</v>
      </c>
      <c r="K116" s="41">
        <f t="shared" si="39"/>
        <v>253.1</v>
      </c>
      <c r="L116" s="41">
        <f t="shared" si="39"/>
        <v>72.23</v>
      </c>
      <c r="M116" s="41">
        <f t="shared" si="39"/>
        <v>158.1</v>
      </c>
      <c r="N116" s="41">
        <f t="shared" si="39"/>
        <v>0</v>
      </c>
      <c r="O116" s="41">
        <f t="shared" si="39"/>
        <v>31.54</v>
      </c>
      <c r="P116" s="42">
        <f t="shared" ref="P116:P122" si="40">sum(D116:O116)</f>
        <v>823.86</v>
      </c>
      <c r="Q116" s="42">
        <f>iferror(average(D116:O116))</f>
        <v>68.655</v>
      </c>
      <c r="R116" s="43"/>
    </row>
    <row r="117" outlineLevel="1">
      <c r="A117" s="56"/>
      <c r="B117" s="57"/>
      <c r="C117" s="54" t="s">
        <v>111</v>
      </c>
      <c r="D117" s="61"/>
      <c r="E117" s="61"/>
      <c r="F117" s="61"/>
      <c r="G117" s="61"/>
      <c r="H117" s="61"/>
      <c r="I117" s="61"/>
      <c r="J117" s="62"/>
      <c r="K117" s="62"/>
      <c r="L117" s="61"/>
      <c r="M117" s="61"/>
      <c r="N117" s="61"/>
      <c r="O117" s="61"/>
      <c r="P117" s="63">
        <f t="shared" si="40"/>
        <v>0</v>
      </c>
      <c r="Q117" s="63">
        <f t="shared" ref="Q117:Q122" si="41">iferror(average(D117:O117),0)</f>
        <v>0</v>
      </c>
      <c r="R117" s="49"/>
    </row>
    <row r="118" outlineLevel="1">
      <c r="A118" s="56"/>
      <c r="B118" s="57"/>
      <c r="C118" s="51" t="s">
        <v>112</v>
      </c>
      <c r="D118" s="61"/>
      <c r="E118" s="61"/>
      <c r="F118" s="61"/>
      <c r="G118" s="61"/>
      <c r="H118" s="70">
        <v>137.71</v>
      </c>
      <c r="I118" s="61"/>
      <c r="J118" s="62"/>
      <c r="K118" s="62"/>
      <c r="L118" s="61"/>
      <c r="M118" s="61"/>
      <c r="N118" s="61"/>
      <c r="O118" s="61"/>
      <c r="P118" s="63">
        <f t="shared" si="40"/>
        <v>137.71</v>
      </c>
      <c r="Q118" s="63">
        <f t="shared" si="41"/>
        <v>137.71</v>
      </c>
      <c r="R118" s="49"/>
    </row>
    <row r="119" outlineLevel="1">
      <c r="A119" s="56"/>
      <c r="B119" s="57"/>
      <c r="C119" s="54" t="s">
        <v>65</v>
      </c>
      <c r="D119" s="61"/>
      <c r="E119" s="61"/>
      <c r="F119" s="61"/>
      <c r="G119" s="61"/>
      <c r="H119" s="61"/>
      <c r="I119" s="61"/>
      <c r="J119" s="62"/>
      <c r="K119" s="62"/>
      <c r="L119" s="61"/>
      <c r="M119" s="61"/>
      <c r="N119" s="61"/>
      <c r="O119" s="61"/>
      <c r="P119" s="63">
        <f t="shared" si="40"/>
        <v>0</v>
      </c>
      <c r="Q119" s="63">
        <f t="shared" si="41"/>
        <v>0</v>
      </c>
      <c r="R119" s="49"/>
    </row>
    <row r="120" outlineLevel="1">
      <c r="A120" s="56"/>
      <c r="B120" s="57"/>
      <c r="C120" s="54" t="s">
        <v>102</v>
      </c>
      <c r="D120" s="61"/>
      <c r="E120" s="61"/>
      <c r="F120" s="61"/>
      <c r="G120" s="61"/>
      <c r="H120" s="70">
        <v>78.78</v>
      </c>
      <c r="I120" s="61"/>
      <c r="J120" s="62"/>
      <c r="K120" s="62"/>
      <c r="L120" s="61"/>
      <c r="M120" s="61"/>
      <c r="N120" s="61"/>
      <c r="O120" s="61"/>
      <c r="P120" s="63">
        <f t="shared" si="40"/>
        <v>78.78</v>
      </c>
      <c r="Q120" s="63">
        <f t="shared" si="41"/>
        <v>78.78</v>
      </c>
      <c r="R120" s="49"/>
    </row>
    <row r="121" outlineLevel="1">
      <c r="A121" s="56"/>
      <c r="B121" s="57"/>
      <c r="C121" s="54" t="s">
        <v>52</v>
      </c>
      <c r="D121" s="61"/>
      <c r="E121" s="61"/>
      <c r="F121" s="61"/>
      <c r="G121" s="61"/>
      <c r="H121" s="70">
        <v>92.4</v>
      </c>
      <c r="I121" s="61"/>
      <c r="J121" s="62"/>
      <c r="K121" s="62"/>
      <c r="L121" s="61"/>
      <c r="M121" s="61"/>
      <c r="N121" s="61"/>
      <c r="O121" s="61"/>
      <c r="P121" s="63">
        <f t="shared" si="40"/>
        <v>92.4</v>
      </c>
      <c r="Q121" s="63">
        <f t="shared" si="41"/>
        <v>92.4</v>
      </c>
      <c r="R121" s="49"/>
    </row>
    <row r="122" outlineLevel="1">
      <c r="A122" s="56"/>
      <c r="B122" s="57"/>
      <c r="C122" s="54" t="s">
        <v>63</v>
      </c>
      <c r="D122" s="61"/>
      <c r="E122" s="61"/>
      <c r="F122" s="61"/>
      <c r="G122" s="61"/>
      <c r="H122" s="61"/>
      <c r="I122" s="61"/>
      <c r="J122" s="62"/>
      <c r="K122" s="70">
        <v>253.1</v>
      </c>
      <c r="L122" s="70">
        <f>IFERROR(__xludf.DUMMYFUNCTION("IMPORTRANGE(""https://docs.google.com/spreadsheets/d/1KvpCpzugVNgUp-CFtjYPqxn_2RkmF0vUuW24WFRVjgc/edit#gid=0"",""Resumen!M12"")"),72.23)</f>
        <v>72.23</v>
      </c>
      <c r="M122" s="61">
        <f>IFERROR(__xludf.DUMMYFUNCTION("IMPORTRANGE(""https://docs.google.com/spreadsheets/d/1KvpCpzugVNgUp-CFtjYPqxn_2RkmF0vUuW24WFRVjgc/edit#gid=0"",""Resumen!N12"")"),158.1)</f>
        <v>158.1</v>
      </c>
      <c r="N122" s="61">
        <f>IFERROR(__xludf.DUMMYFUNCTION("IMPORTRANGE(""https://docs.google.com/spreadsheets/d/1KvpCpzugVNgUp-CFtjYPqxn_2RkmF0vUuW24WFRVjgc/edit#gid=0"",""Resumen!O12"")"),0.0)</f>
        <v>0</v>
      </c>
      <c r="O122" s="61">
        <f>IFERROR(__xludf.DUMMYFUNCTION("IMPORTRANGE(""https://docs.google.com/spreadsheets/d/1KvpCpzugVNgUp-CFtjYPqxn_2RkmF0vUuW24WFRVjgc/edit#gid=0"",""Resumen!P12"")"),31.54)</f>
        <v>31.54</v>
      </c>
      <c r="P122" s="63">
        <f t="shared" si="40"/>
        <v>514.97</v>
      </c>
      <c r="Q122" s="63">
        <f t="shared" si="41"/>
        <v>102.994</v>
      </c>
      <c r="R122" s="49"/>
    </row>
    <row r="123">
      <c r="A123" s="56"/>
      <c r="B123" s="57"/>
      <c r="C123" s="51"/>
      <c r="D123" s="52"/>
      <c r="E123" s="52"/>
      <c r="F123" s="52"/>
      <c r="G123" s="52"/>
      <c r="H123" s="52"/>
      <c r="I123" s="52"/>
      <c r="J123" s="58"/>
      <c r="K123" s="58"/>
      <c r="L123" s="52"/>
      <c r="M123" s="52"/>
      <c r="N123" s="52"/>
      <c r="O123" s="52"/>
      <c r="P123" s="53"/>
      <c r="Q123" s="53"/>
      <c r="R123" s="49"/>
    </row>
    <row r="124">
      <c r="A124" s="67"/>
      <c r="B124" s="68"/>
      <c r="C124" s="51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5"/>
      <c r="Q124" s="55"/>
      <c r="R124" s="49"/>
    </row>
    <row r="125">
      <c r="A125" s="60" t="s">
        <v>113</v>
      </c>
      <c r="B125" s="39"/>
      <c r="C125" s="40" t="s">
        <v>16</v>
      </c>
      <c r="D125" s="41">
        <f t="shared" ref="D125:O125" si="42">sum(D126:D135)</f>
        <v>26.35</v>
      </c>
      <c r="E125" s="41">
        <f t="shared" si="42"/>
        <v>33.24</v>
      </c>
      <c r="F125" s="41">
        <f t="shared" si="42"/>
        <v>30.98</v>
      </c>
      <c r="G125" s="41">
        <f t="shared" si="42"/>
        <v>0</v>
      </c>
      <c r="H125" s="41">
        <f t="shared" si="42"/>
        <v>0</v>
      </c>
      <c r="I125" s="41">
        <f t="shared" si="42"/>
        <v>0</v>
      </c>
      <c r="J125" s="41">
        <f t="shared" si="42"/>
        <v>0</v>
      </c>
      <c r="K125" s="41">
        <f t="shared" si="42"/>
        <v>0</v>
      </c>
      <c r="L125" s="41">
        <f t="shared" si="42"/>
        <v>0</v>
      </c>
      <c r="M125" s="41">
        <f t="shared" si="42"/>
        <v>0</v>
      </c>
      <c r="N125" s="41">
        <f t="shared" si="42"/>
        <v>0</v>
      </c>
      <c r="O125" s="41">
        <f t="shared" si="42"/>
        <v>0</v>
      </c>
      <c r="P125" s="42">
        <f>sum(D125:O125)</f>
        <v>90.57</v>
      </c>
      <c r="Q125" s="42">
        <f>iferror(average(D125:O125))</f>
        <v>7.5475</v>
      </c>
      <c r="R125" s="43"/>
    </row>
    <row r="126" outlineLevel="1">
      <c r="A126" s="56"/>
      <c r="B126" s="57"/>
      <c r="C126" s="54" t="s">
        <v>114</v>
      </c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3"/>
      <c r="Q126" s="63">
        <f t="shared" ref="Q126:Q133" si="43">iferror(average(D126:O126),0)</f>
        <v>0</v>
      </c>
      <c r="R126" s="49"/>
    </row>
    <row r="127" outlineLevel="1">
      <c r="A127" s="56"/>
      <c r="B127" s="57"/>
      <c r="C127" s="51" t="s">
        <v>62</v>
      </c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3"/>
      <c r="Q127" s="63">
        <f t="shared" si="43"/>
        <v>0</v>
      </c>
      <c r="R127" s="49"/>
    </row>
    <row r="128" outlineLevel="1">
      <c r="A128" s="56"/>
      <c r="B128" s="57"/>
      <c r="C128" s="51" t="s">
        <v>115</v>
      </c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3"/>
      <c r="Q128" s="63">
        <f t="shared" si="43"/>
        <v>0</v>
      </c>
      <c r="R128" s="49"/>
    </row>
    <row r="129" outlineLevel="1">
      <c r="A129" s="56"/>
      <c r="B129" s="57"/>
      <c r="C129" s="54" t="s">
        <v>116</v>
      </c>
      <c r="D129" s="70">
        <v>26.35</v>
      </c>
      <c r="E129" s="70">
        <v>33.24</v>
      </c>
      <c r="F129" s="70">
        <v>30.98</v>
      </c>
      <c r="G129" s="61"/>
      <c r="H129" s="61"/>
      <c r="I129" s="61"/>
      <c r="J129" s="61"/>
      <c r="K129" s="61"/>
      <c r="L129" s="61"/>
      <c r="M129" s="61"/>
      <c r="N129" s="61"/>
      <c r="O129" s="61"/>
      <c r="P129" s="63"/>
      <c r="Q129" s="63">
        <f t="shared" si="43"/>
        <v>30.19</v>
      </c>
      <c r="R129" s="49"/>
    </row>
    <row r="130" outlineLevel="1">
      <c r="A130" s="56"/>
      <c r="B130" s="57"/>
      <c r="C130" s="54" t="s">
        <v>117</v>
      </c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3"/>
      <c r="Q130" s="63">
        <f t="shared" si="43"/>
        <v>0</v>
      </c>
      <c r="R130" s="49"/>
    </row>
    <row r="131" outlineLevel="1">
      <c r="A131" s="56"/>
      <c r="B131" s="57"/>
      <c r="C131" s="54" t="s">
        <v>118</v>
      </c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3"/>
      <c r="Q131" s="63">
        <f t="shared" si="43"/>
        <v>0</v>
      </c>
      <c r="R131" s="49"/>
    </row>
    <row r="132" outlineLevel="1">
      <c r="A132" s="56"/>
      <c r="B132" s="57"/>
      <c r="C132" s="54" t="s">
        <v>119</v>
      </c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3"/>
      <c r="Q132" s="63">
        <f t="shared" si="43"/>
        <v>0</v>
      </c>
      <c r="R132" s="49"/>
    </row>
    <row r="133" outlineLevel="1">
      <c r="A133" s="56"/>
      <c r="B133" s="57"/>
      <c r="C133" s="51" t="s">
        <v>96</v>
      </c>
      <c r="D133" s="61"/>
      <c r="E133" s="61"/>
      <c r="F133" s="61"/>
      <c r="G133" s="61"/>
      <c r="H133" s="61"/>
      <c r="I133" s="61"/>
      <c r="J133" s="62"/>
      <c r="K133" s="62"/>
      <c r="L133" s="61"/>
      <c r="M133" s="61"/>
      <c r="N133" s="61"/>
      <c r="O133" s="61"/>
      <c r="P133" s="63"/>
      <c r="Q133" s="63">
        <f t="shared" si="43"/>
        <v>0</v>
      </c>
      <c r="R133" s="49"/>
    </row>
    <row r="134" ht="19.5" customHeight="1">
      <c r="A134" s="56"/>
      <c r="B134" s="57"/>
      <c r="C134" s="51"/>
      <c r="D134" s="52"/>
      <c r="E134" s="52"/>
      <c r="F134" s="52"/>
      <c r="G134" s="52"/>
      <c r="H134" s="52"/>
      <c r="I134" s="52"/>
      <c r="J134" s="58"/>
      <c r="K134" s="58"/>
      <c r="L134" s="52"/>
      <c r="M134" s="52"/>
      <c r="N134" s="52"/>
      <c r="O134" s="52"/>
      <c r="P134" s="53"/>
      <c r="Q134" s="53"/>
      <c r="R134" s="49"/>
    </row>
    <row r="135">
      <c r="A135" s="67"/>
      <c r="B135" s="68"/>
      <c r="C135" s="51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5"/>
      <c r="Q135" s="55"/>
      <c r="R135" s="49"/>
    </row>
    <row r="136" collapsed="1">
      <c r="A136" s="60" t="s">
        <v>96</v>
      </c>
      <c r="B136" s="39"/>
      <c r="C136" s="40" t="s">
        <v>16</v>
      </c>
      <c r="D136" s="41">
        <f t="shared" ref="D136:O136" si="44">sum(D137:D141)</f>
        <v>0</v>
      </c>
      <c r="E136" s="41">
        <f t="shared" si="44"/>
        <v>0</v>
      </c>
      <c r="F136" s="41">
        <f t="shared" si="44"/>
        <v>0</v>
      </c>
      <c r="G136" s="41">
        <f t="shared" si="44"/>
        <v>0</v>
      </c>
      <c r="H136" s="41">
        <f t="shared" si="44"/>
        <v>0</v>
      </c>
      <c r="I136" s="41">
        <f t="shared" si="44"/>
        <v>0</v>
      </c>
      <c r="J136" s="41">
        <f t="shared" si="44"/>
        <v>237.98</v>
      </c>
      <c r="K136" s="41">
        <f t="shared" si="44"/>
        <v>91.5</v>
      </c>
      <c r="L136" s="41">
        <f t="shared" si="44"/>
        <v>0</v>
      </c>
      <c r="M136" s="41">
        <f t="shared" si="44"/>
        <v>0</v>
      </c>
      <c r="N136" s="41">
        <f t="shared" si="44"/>
        <v>0</v>
      </c>
      <c r="O136" s="41">
        <f t="shared" si="44"/>
        <v>0</v>
      </c>
      <c r="P136" s="42">
        <f t="shared" ref="P136:P140" si="45">sum(D136:O136)</f>
        <v>329.48</v>
      </c>
      <c r="Q136" s="42">
        <f>iferror(average(D136:O136))</f>
        <v>27.45666667</v>
      </c>
      <c r="R136" s="43"/>
    </row>
    <row r="137" hidden="1" outlineLevel="1">
      <c r="A137" s="56"/>
      <c r="B137" s="57"/>
      <c r="C137" s="54" t="s">
        <v>120</v>
      </c>
      <c r="D137" s="61"/>
      <c r="E137" s="61"/>
      <c r="F137" s="61"/>
      <c r="G137" s="61"/>
      <c r="H137" s="61"/>
      <c r="I137" s="61"/>
      <c r="J137" s="70">
        <v>237.98</v>
      </c>
      <c r="K137" s="62"/>
      <c r="L137" s="61"/>
      <c r="M137" s="61"/>
      <c r="N137" s="61"/>
      <c r="O137" s="61"/>
      <c r="P137" s="63">
        <f t="shared" si="45"/>
        <v>237.98</v>
      </c>
      <c r="Q137" s="63">
        <f t="shared" ref="Q137:Q138" si="46">iferror(average(D137:O137),0)</f>
        <v>237.98</v>
      </c>
      <c r="R137" s="49"/>
    </row>
    <row r="138" hidden="1" outlineLevel="1">
      <c r="A138" s="56"/>
      <c r="B138" s="57"/>
      <c r="C138" s="54" t="s">
        <v>121</v>
      </c>
      <c r="D138" s="61"/>
      <c r="E138" s="61"/>
      <c r="F138" s="61"/>
      <c r="G138" s="61"/>
      <c r="H138" s="61"/>
      <c r="I138" s="61"/>
      <c r="J138" s="62"/>
      <c r="K138" s="70">
        <v>91.5</v>
      </c>
      <c r="L138" s="61"/>
      <c r="M138" s="61"/>
      <c r="N138" s="61"/>
      <c r="O138" s="61"/>
      <c r="P138" s="63">
        <f t="shared" si="45"/>
        <v>91.5</v>
      </c>
      <c r="Q138" s="63">
        <f t="shared" si="46"/>
        <v>91.5</v>
      </c>
      <c r="R138" s="49"/>
    </row>
    <row r="139">
      <c r="A139" s="56"/>
      <c r="B139" s="57"/>
      <c r="C139" s="54" t="s">
        <v>121</v>
      </c>
      <c r="D139" s="52"/>
      <c r="E139" s="52"/>
      <c r="F139" s="52"/>
      <c r="G139" s="52"/>
      <c r="H139" s="52"/>
      <c r="I139" s="52"/>
      <c r="J139" s="58"/>
      <c r="K139" s="58"/>
      <c r="L139" s="52"/>
      <c r="M139" s="52"/>
      <c r="N139" s="52"/>
      <c r="O139" s="52"/>
      <c r="P139" s="63">
        <f t="shared" si="45"/>
        <v>0</v>
      </c>
      <c r="Q139" s="53"/>
      <c r="R139" s="49"/>
    </row>
    <row r="140">
      <c r="A140" s="56"/>
      <c r="B140" s="57"/>
      <c r="C140" s="54" t="s">
        <v>122</v>
      </c>
      <c r="D140" s="52"/>
      <c r="E140" s="52"/>
      <c r="F140" s="52"/>
      <c r="G140" s="52"/>
      <c r="H140" s="52"/>
      <c r="I140" s="52"/>
      <c r="J140" s="58"/>
      <c r="K140" s="58"/>
      <c r="L140" s="52"/>
      <c r="M140" s="52"/>
      <c r="N140" s="52"/>
      <c r="O140" s="52"/>
      <c r="P140" s="63">
        <f t="shared" si="45"/>
        <v>0</v>
      </c>
      <c r="Q140" s="53"/>
      <c r="R140" s="49"/>
    </row>
    <row r="141" ht="19.5" hidden="1" customHeight="1">
      <c r="A141" s="72"/>
      <c r="B141" s="73"/>
      <c r="C141" s="74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6"/>
      <c r="Q141" s="76"/>
      <c r="R141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hidden="1" min="2" max="2" width="5.13"/>
    <col customWidth="1" min="3" max="3" width="15.63"/>
    <col customWidth="1" min="4" max="15" width="10.13"/>
    <col customWidth="1" min="16" max="16" width="12.63"/>
    <col customWidth="1" min="17" max="17" width="10.13"/>
    <col customWidth="1" min="18" max="18" width="5.13"/>
  </cols>
  <sheetData>
    <row r="1" ht="6.0" customHeight="1">
      <c r="A1" s="77"/>
      <c r="B1" s="78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80"/>
      <c r="O1" s="80"/>
      <c r="P1" s="81"/>
      <c r="Q1" s="81"/>
      <c r="R1" s="82"/>
    </row>
    <row r="2" ht="24.0" customHeight="1">
      <c r="A2" s="83"/>
      <c r="B2" s="84"/>
      <c r="C2" s="85" t="s">
        <v>123</v>
      </c>
      <c r="D2" s="86"/>
      <c r="E2" s="86"/>
      <c r="F2" s="86"/>
      <c r="G2" s="86"/>
      <c r="H2" s="86"/>
      <c r="I2" s="87"/>
      <c r="J2" s="86"/>
      <c r="K2" s="88" t="s">
        <v>124</v>
      </c>
      <c r="L2" s="89"/>
      <c r="M2" s="89"/>
      <c r="N2" s="90"/>
      <c r="O2" s="90"/>
      <c r="P2" s="91"/>
      <c r="Q2" s="91"/>
      <c r="R2" s="90"/>
    </row>
    <row r="3" ht="18.0" customHeight="1">
      <c r="A3" s="83"/>
      <c r="B3" s="84"/>
      <c r="C3" s="92" t="s">
        <v>125</v>
      </c>
      <c r="D3" s="93"/>
      <c r="E3" s="93"/>
      <c r="F3" s="93"/>
      <c r="G3" s="93"/>
      <c r="H3" s="93"/>
      <c r="I3" s="93"/>
      <c r="J3" s="93"/>
      <c r="K3" s="94" t="s">
        <v>126</v>
      </c>
      <c r="N3" s="95"/>
      <c r="O3" s="90"/>
      <c r="P3" s="91"/>
      <c r="Q3" s="91"/>
      <c r="R3" s="90"/>
    </row>
    <row r="4" ht="24.0" customHeight="1">
      <c r="A4" s="83"/>
      <c r="B4" s="84"/>
      <c r="C4" s="96" t="s">
        <v>127</v>
      </c>
      <c r="D4" s="97"/>
      <c r="E4" s="98"/>
      <c r="F4" s="98"/>
      <c r="G4" s="98"/>
      <c r="H4" s="98"/>
      <c r="I4" s="99"/>
      <c r="J4" s="98"/>
      <c r="K4" s="100" t="s">
        <v>128</v>
      </c>
      <c r="L4" s="98"/>
      <c r="M4" s="98"/>
      <c r="N4" s="101"/>
      <c r="O4" s="101"/>
      <c r="P4" s="102"/>
      <c r="Q4" s="102"/>
      <c r="R4" s="101"/>
    </row>
    <row r="5" ht="30.0" customHeight="1">
      <c r="A5" s="103"/>
      <c r="B5" s="104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5"/>
      <c r="Q5" s="105"/>
      <c r="R5" s="103"/>
    </row>
    <row r="6" ht="18.0" customHeight="1">
      <c r="A6" s="83"/>
      <c r="B6" s="84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7"/>
      <c r="Q6" s="107"/>
      <c r="R6" s="90"/>
    </row>
    <row r="7" ht="18.0" customHeight="1">
      <c r="A7" s="83"/>
      <c r="B7" s="84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  <c r="Q7" s="107"/>
      <c r="R7" s="90"/>
    </row>
    <row r="8" ht="18.0" customHeight="1">
      <c r="A8" s="83"/>
      <c r="B8" s="84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7"/>
      <c r="Q8" s="107"/>
      <c r="R8" s="90"/>
    </row>
    <row r="9" ht="18.0" customHeight="1">
      <c r="A9" s="83"/>
      <c r="B9" s="84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7"/>
      <c r="Q9" s="107"/>
      <c r="R9" s="90"/>
    </row>
    <row r="10" ht="18.0" customHeight="1">
      <c r="A10" s="83"/>
      <c r="B10" s="84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7"/>
      <c r="Q10" s="107"/>
      <c r="R10" s="90"/>
    </row>
    <row r="11" ht="18.0" customHeight="1">
      <c r="A11" s="83"/>
      <c r="B11" s="84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7"/>
      <c r="Q11" s="107"/>
      <c r="R11" s="90"/>
    </row>
    <row r="12" ht="18.0" customHeight="1">
      <c r="A12" s="83"/>
      <c r="B12" s="84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7"/>
      <c r="Q12" s="107"/>
      <c r="R12" s="90"/>
    </row>
    <row r="13" ht="18.0" customHeight="1">
      <c r="A13" s="83"/>
      <c r="B13" s="84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7"/>
      <c r="Q13" s="107"/>
      <c r="R13" s="90"/>
    </row>
    <row r="14" ht="18.0" customHeight="1">
      <c r="A14" s="83"/>
      <c r="B14" s="84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7"/>
      <c r="Q14" s="107"/>
      <c r="R14" s="90"/>
    </row>
    <row r="15" ht="18.0" customHeight="1">
      <c r="A15" s="83"/>
      <c r="B15" s="84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7"/>
      <c r="Q15" s="107"/>
      <c r="R15" s="90"/>
    </row>
    <row r="16" ht="18.0" customHeight="1">
      <c r="A16" s="83"/>
      <c r="B16" s="84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7"/>
      <c r="Q16" s="107"/>
      <c r="R16" s="90"/>
    </row>
    <row r="17" ht="18.0" customHeight="1">
      <c r="A17" s="83"/>
      <c r="B17" s="84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7"/>
      <c r="Q17" s="107"/>
      <c r="R17" s="90"/>
    </row>
    <row r="18" ht="18.0" customHeight="1">
      <c r="A18" s="83"/>
      <c r="B18" s="84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7"/>
      <c r="Q18" s="107"/>
      <c r="R18" s="90"/>
    </row>
    <row r="19" ht="30.0" customHeight="1">
      <c r="A19" s="83"/>
      <c r="B19" s="84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08"/>
      <c r="O19" s="90"/>
      <c r="P19" s="91"/>
      <c r="Q19" s="91"/>
      <c r="R19" s="90"/>
    </row>
    <row r="20" ht="19.5" customHeight="1">
      <c r="A20" s="83"/>
      <c r="B20" s="84"/>
      <c r="C20" s="109" t="s">
        <v>129</v>
      </c>
      <c r="D20" s="110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2"/>
      <c r="Q20" s="112"/>
      <c r="R20" s="111"/>
    </row>
    <row r="21" ht="19.5" customHeight="1">
      <c r="A21" s="113"/>
      <c r="B21" s="114"/>
      <c r="C21" s="115"/>
      <c r="D21" s="116" t="str">
        <f>Gastos!D2</f>
        <v>Ene</v>
      </c>
      <c r="E21" s="116">
        <f>Gastos!E2</f>
        <v>42401</v>
      </c>
      <c r="F21" s="116">
        <f>Gastos!F2</f>
        <v>42430</v>
      </c>
      <c r="G21" s="116" t="str">
        <f>Gastos!G2</f>
        <v>Abr</v>
      </c>
      <c r="H21" s="116">
        <f>Gastos!H2</f>
        <v>42491</v>
      </c>
      <c r="I21" s="116">
        <f>Gastos!I2</f>
        <v>42522</v>
      </c>
      <c r="J21" s="116">
        <f>Gastos!J2</f>
        <v>42552</v>
      </c>
      <c r="K21" s="116" t="str">
        <f>Gastos!K2</f>
        <v>Ago</v>
      </c>
      <c r="L21" s="116">
        <f>Gastos!L2</f>
        <v>42614</v>
      </c>
      <c r="M21" s="116">
        <f>Gastos!M2</f>
        <v>42644</v>
      </c>
      <c r="N21" s="116">
        <f>Gastos!N2</f>
        <v>42675</v>
      </c>
      <c r="O21" s="116" t="str">
        <f>Gastos!O2</f>
        <v>Dic</v>
      </c>
      <c r="P21" s="117" t="s">
        <v>13</v>
      </c>
      <c r="Q21" s="117" t="s">
        <v>14</v>
      </c>
      <c r="R21" s="118"/>
    </row>
    <row r="22" ht="24.0" customHeight="1">
      <c r="A22" s="83"/>
      <c r="B22" s="84"/>
      <c r="C22" s="119" t="s">
        <v>12</v>
      </c>
      <c r="D22" s="120">
        <f t="shared" ref="D22:O22" si="1">sum(D30:D40)</f>
        <v>0</v>
      </c>
      <c r="E22" s="120">
        <f t="shared" si="1"/>
        <v>0</v>
      </c>
      <c r="F22" s="120">
        <f t="shared" si="1"/>
        <v>0</v>
      </c>
      <c r="G22" s="120">
        <f t="shared" si="1"/>
        <v>0</v>
      </c>
      <c r="H22" s="120">
        <f t="shared" si="1"/>
        <v>0</v>
      </c>
      <c r="I22" s="120">
        <f t="shared" si="1"/>
        <v>0</v>
      </c>
      <c r="J22" s="120">
        <f t="shared" si="1"/>
        <v>0</v>
      </c>
      <c r="K22" s="120">
        <f t="shared" si="1"/>
        <v>0</v>
      </c>
      <c r="L22" s="120">
        <f t="shared" si="1"/>
        <v>0</v>
      </c>
      <c r="M22" s="120">
        <f t="shared" si="1"/>
        <v>0</v>
      </c>
      <c r="N22" s="120">
        <f t="shared" si="1"/>
        <v>0</v>
      </c>
      <c r="O22" s="120">
        <f t="shared" si="1"/>
        <v>0</v>
      </c>
      <c r="P22" s="121">
        <f t="shared" ref="P22:P24" si="3">sum(D22:O22)</f>
        <v>0</v>
      </c>
      <c r="Q22" s="121">
        <f t="shared" ref="Q22:Q24" si="4">iferror(averageif(D22:O22, "&gt;0", D22:O22), 0)</f>
        <v>0</v>
      </c>
      <c r="R22" s="122"/>
    </row>
    <row r="23" ht="21.0" customHeight="1">
      <c r="A23" s="123"/>
      <c r="B23" s="124"/>
      <c r="C23" s="125" t="s">
        <v>28</v>
      </c>
      <c r="D23" s="126">
        <f t="shared" ref="D23:O23" si="2">sum(D43:D57)</f>
        <v>1339.99</v>
      </c>
      <c r="E23" s="126">
        <f t="shared" si="2"/>
        <v>1197.26</v>
      </c>
      <c r="F23" s="126">
        <f t="shared" si="2"/>
        <v>1274.09</v>
      </c>
      <c r="G23" s="126">
        <f t="shared" si="2"/>
        <v>1362.26</v>
      </c>
      <c r="H23" s="126">
        <f t="shared" si="2"/>
        <v>1695.88</v>
      </c>
      <c r="I23" s="126">
        <f t="shared" si="2"/>
        <v>1416.81</v>
      </c>
      <c r="J23" s="126">
        <f t="shared" si="2"/>
        <v>1768.92</v>
      </c>
      <c r="K23" s="126">
        <f t="shared" si="2"/>
        <v>1667.73</v>
      </c>
      <c r="L23" s="126">
        <f t="shared" si="2"/>
        <v>1666.42</v>
      </c>
      <c r="M23" s="126">
        <f t="shared" si="2"/>
        <v>1388.42</v>
      </c>
      <c r="N23" s="126">
        <f t="shared" si="2"/>
        <v>1493.18</v>
      </c>
      <c r="O23" s="126">
        <f t="shared" si="2"/>
        <v>1395.16</v>
      </c>
      <c r="P23" s="127">
        <f t="shared" si="3"/>
        <v>17666.12</v>
      </c>
      <c r="Q23" s="128">
        <f t="shared" si="4"/>
        <v>1472.176667</v>
      </c>
      <c r="R23" s="129"/>
    </row>
    <row r="24" ht="21.0" customHeight="1">
      <c r="A24" s="130"/>
      <c r="B24" s="131"/>
      <c r="C24" s="132" t="s">
        <v>130</v>
      </c>
      <c r="D24" s="133">
        <f t="shared" ref="D24:O24" si="5">D22-D23</f>
        <v>-1339.99</v>
      </c>
      <c r="E24" s="133">
        <f t="shared" si="5"/>
        <v>-1197.26</v>
      </c>
      <c r="F24" s="133">
        <f t="shared" si="5"/>
        <v>-1274.09</v>
      </c>
      <c r="G24" s="133">
        <f t="shared" si="5"/>
        <v>-1362.26</v>
      </c>
      <c r="H24" s="133">
        <f t="shared" si="5"/>
        <v>-1695.88</v>
      </c>
      <c r="I24" s="133">
        <f t="shared" si="5"/>
        <v>-1416.81</v>
      </c>
      <c r="J24" s="133">
        <f t="shared" si="5"/>
        <v>-1768.92</v>
      </c>
      <c r="K24" s="133">
        <f t="shared" si="5"/>
        <v>-1667.73</v>
      </c>
      <c r="L24" s="133">
        <f t="shared" si="5"/>
        <v>-1666.42</v>
      </c>
      <c r="M24" s="133">
        <f t="shared" si="5"/>
        <v>-1388.42</v>
      </c>
      <c r="N24" s="133">
        <f t="shared" si="5"/>
        <v>-1493.18</v>
      </c>
      <c r="O24" s="133">
        <f t="shared" si="5"/>
        <v>-1395.16</v>
      </c>
      <c r="P24" s="134">
        <f t="shared" si="3"/>
        <v>-17666.12</v>
      </c>
      <c r="Q24" s="134">
        <f t="shared" si="4"/>
        <v>0</v>
      </c>
      <c r="R24" s="135"/>
    </row>
    <row r="25" ht="21.0" customHeight="1">
      <c r="A25" s="83"/>
      <c r="B25" s="84"/>
      <c r="C25" s="136" t="s">
        <v>131</v>
      </c>
      <c r="D25" s="137">
        <f>(StartingBalance+D22)-D23</f>
        <v>-1339.99</v>
      </c>
      <c r="E25" s="137">
        <f t="shared" ref="E25:O25" si="6">(D25+E22)-E23</f>
        <v>-2537.25</v>
      </c>
      <c r="F25" s="137">
        <f t="shared" si="6"/>
        <v>-3811.34</v>
      </c>
      <c r="G25" s="137">
        <f t="shared" si="6"/>
        <v>-5173.6</v>
      </c>
      <c r="H25" s="137">
        <f t="shared" si="6"/>
        <v>-6869.48</v>
      </c>
      <c r="I25" s="137">
        <f t="shared" si="6"/>
        <v>-8286.29</v>
      </c>
      <c r="J25" s="137">
        <f t="shared" si="6"/>
        <v>-10055.21</v>
      </c>
      <c r="K25" s="137">
        <f t="shared" si="6"/>
        <v>-11722.94</v>
      </c>
      <c r="L25" s="137">
        <f t="shared" si="6"/>
        <v>-13389.36</v>
      </c>
      <c r="M25" s="137">
        <f t="shared" si="6"/>
        <v>-14777.78</v>
      </c>
      <c r="N25" s="137">
        <f t="shared" si="6"/>
        <v>-16270.96</v>
      </c>
      <c r="O25" s="137">
        <f t="shared" si="6"/>
        <v>-17666.12</v>
      </c>
      <c r="P25" s="121"/>
      <c r="Q25" s="138" t="str">
        <f>iferror(averageif(D25:O25, "&gt;0", D25:O25))</f>
        <v/>
      </c>
      <c r="R25" s="122"/>
    </row>
    <row r="26" ht="19.5" customHeight="1">
      <c r="A26" s="83"/>
      <c r="B26" s="84"/>
      <c r="C26" s="90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39"/>
      <c r="Q26" s="139"/>
      <c r="R26" s="122"/>
    </row>
    <row r="27" ht="19.5" customHeight="1">
      <c r="A27" s="83"/>
      <c r="B27" s="84"/>
      <c r="C27" s="9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1"/>
      <c r="Q27" s="141"/>
      <c r="R27" s="140"/>
    </row>
    <row r="28" ht="19.5" customHeight="1">
      <c r="A28" s="83"/>
      <c r="B28" s="84"/>
      <c r="C28" s="109" t="s">
        <v>12</v>
      </c>
      <c r="D28" s="142"/>
      <c r="E28" s="143"/>
      <c r="F28" s="143"/>
      <c r="G28" s="143"/>
      <c r="H28" s="143"/>
      <c r="I28" s="143"/>
      <c r="J28" s="144"/>
      <c r="K28" s="140"/>
      <c r="L28" s="140"/>
      <c r="M28" s="140"/>
      <c r="N28" s="140"/>
      <c r="O28" s="140"/>
      <c r="P28" s="141"/>
      <c r="Q28" s="141"/>
      <c r="R28" s="140"/>
    </row>
    <row r="29" ht="19.5" customHeight="1">
      <c r="A29" s="113"/>
      <c r="B29" s="114" t="s">
        <v>132</v>
      </c>
      <c r="C29" s="115" t="str">
        <f>IFERROR(__xludf.DUMMYFUNCTION("unique(Ingresos!A:A)"),"")</f>
        <v/>
      </c>
      <c r="D29" s="116" t="str">
        <f>Gastos!D2</f>
        <v>Ene</v>
      </c>
      <c r="E29" s="116">
        <f>Gastos!E2</f>
        <v>42401</v>
      </c>
      <c r="F29" s="116">
        <f>Gastos!F2</f>
        <v>42430</v>
      </c>
      <c r="G29" s="116" t="str">
        <f>Gastos!G2</f>
        <v>Abr</v>
      </c>
      <c r="H29" s="116">
        <f>Gastos!H2</f>
        <v>42491</v>
      </c>
      <c r="I29" s="116">
        <f>Gastos!I2</f>
        <v>42522</v>
      </c>
      <c r="J29" s="116">
        <f>Gastos!J2</f>
        <v>42552</v>
      </c>
      <c r="K29" s="116" t="str">
        <f>Gastos!K2</f>
        <v>Ago</v>
      </c>
      <c r="L29" s="116">
        <f>Gastos!L2</f>
        <v>42614</v>
      </c>
      <c r="M29" s="116">
        <f>Gastos!M2</f>
        <v>42644</v>
      </c>
      <c r="N29" s="116">
        <f>Gastos!N2</f>
        <v>42675</v>
      </c>
      <c r="O29" s="116" t="str">
        <f>Gastos!O2</f>
        <v>Dic</v>
      </c>
      <c r="P29" s="117" t="s">
        <v>13</v>
      </c>
      <c r="Q29" s="117" t="s">
        <v>14</v>
      </c>
      <c r="R29" s="118"/>
    </row>
    <row r="30" ht="19.5" customHeight="1">
      <c r="A30" s="83"/>
      <c r="B30" s="145">
        <f t="array" ref="B30:B39">iferror(match(C30:C39,Ingresos!A:A,0))</f>
        <v>3</v>
      </c>
      <c r="C30" s="146" t="str">
        <f>IFERROR(__xludf.DUMMYFUNCTION("""COMPUTED_VALUE"""),"Salario")</f>
        <v>Salario</v>
      </c>
      <c r="D30" s="147">
        <f t="shared" ref="D30:D31" si="7">if(not(isblank(B30)), indirect("Ingresos!D"&amp;B30&amp;":Q"&amp;B30),"")</f>
        <v>0</v>
      </c>
      <c r="E30" s="147">
        <v>0.0</v>
      </c>
      <c r="F30" s="147">
        <v>0.0</v>
      </c>
      <c r="G30" s="147">
        <v>0.0</v>
      </c>
      <c r="H30" s="147">
        <v>0.0</v>
      </c>
      <c r="I30" s="147">
        <v>0.0</v>
      </c>
      <c r="J30" s="147">
        <v>0.0</v>
      </c>
      <c r="K30" s="147">
        <v>0.0</v>
      </c>
      <c r="L30" s="147">
        <v>0.0</v>
      </c>
      <c r="M30" s="147">
        <v>0.0</v>
      </c>
      <c r="N30" s="147">
        <v>0.0</v>
      </c>
      <c r="O30" s="147">
        <v>0.0</v>
      </c>
      <c r="P30" s="121">
        <v>0.0</v>
      </c>
      <c r="Q30" s="121">
        <v>0.0</v>
      </c>
      <c r="R30" s="148"/>
    </row>
    <row r="31" ht="19.5" customHeight="1">
      <c r="A31" s="83"/>
      <c r="B31" s="149">
        <v>11.0</v>
      </c>
      <c r="C31" s="150" t="str">
        <f>IFERROR(__xludf.DUMMYFUNCTION("""COMPUTED_VALUE"""),"Otros")</f>
        <v>Otros</v>
      </c>
      <c r="D31" s="147">
        <f t="shared" si="7"/>
        <v>0</v>
      </c>
      <c r="E31" s="147">
        <v>0.0</v>
      </c>
      <c r="F31" s="147">
        <v>0.0</v>
      </c>
      <c r="G31" s="147">
        <v>0.0</v>
      </c>
      <c r="H31" s="147">
        <v>0.0</v>
      </c>
      <c r="I31" s="147">
        <v>0.0</v>
      </c>
      <c r="J31" s="147">
        <v>0.0</v>
      </c>
      <c r="K31" s="147">
        <v>0.0</v>
      </c>
      <c r="L31" s="147">
        <v>0.0</v>
      </c>
      <c r="M31" s="147">
        <v>0.0</v>
      </c>
      <c r="N31" s="147">
        <v>0.0</v>
      </c>
      <c r="O31" s="147">
        <v>0.0</v>
      </c>
      <c r="P31" s="121">
        <v>0.0</v>
      </c>
      <c r="Q31" s="121">
        <v>0.0</v>
      </c>
      <c r="R31" s="148"/>
    </row>
    <row r="32" ht="1.5" customHeight="1">
      <c r="A32" s="83"/>
      <c r="B32" s="84"/>
      <c r="C32" s="150"/>
      <c r="D32" s="151" t="str">
        <f t="shared" ref="D32:D39" si="8">if(not(isblank(B32)), indirect("Income!D"&amp;B32&amp;":Q"&amp;B32),"")</f>
        <v/>
      </c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2"/>
      <c r="Q32" s="152"/>
      <c r="R32" s="122"/>
    </row>
    <row r="33" ht="1.5" customHeight="1">
      <c r="A33" s="83"/>
      <c r="B33" s="84"/>
      <c r="C33" s="150"/>
      <c r="D33" s="151" t="str">
        <f t="shared" si="8"/>
        <v/>
      </c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2"/>
      <c r="Q33" s="152"/>
      <c r="R33" s="122"/>
    </row>
    <row r="34" ht="1.5" customHeight="1">
      <c r="A34" s="83"/>
      <c r="B34" s="84"/>
      <c r="C34" s="150"/>
      <c r="D34" s="151" t="str">
        <f t="shared" si="8"/>
        <v/>
      </c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2"/>
      <c r="Q34" s="152"/>
      <c r="R34" s="122"/>
    </row>
    <row r="35" ht="1.5" customHeight="1">
      <c r="A35" s="83"/>
      <c r="B35" s="84"/>
      <c r="C35" s="150"/>
      <c r="D35" s="151" t="str">
        <f t="shared" si="8"/>
        <v/>
      </c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2"/>
      <c r="Q35" s="152"/>
      <c r="R35" s="122"/>
    </row>
    <row r="36" ht="1.5" customHeight="1">
      <c r="A36" s="83"/>
      <c r="B36" s="84"/>
      <c r="C36" s="150"/>
      <c r="D36" s="151" t="str">
        <f t="shared" si="8"/>
        <v/>
      </c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2"/>
      <c r="Q36" s="152"/>
      <c r="R36" s="122"/>
    </row>
    <row r="37" ht="1.5" customHeight="1">
      <c r="A37" s="83"/>
      <c r="B37" s="84"/>
      <c r="C37" s="150"/>
      <c r="D37" s="151" t="str">
        <f t="shared" si="8"/>
        <v/>
      </c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2"/>
      <c r="Q37" s="152"/>
      <c r="R37" s="122"/>
    </row>
    <row r="38" ht="1.5" customHeight="1">
      <c r="A38" s="83"/>
      <c r="B38" s="84"/>
      <c r="C38" s="150"/>
      <c r="D38" s="151" t="str">
        <f t="shared" si="8"/>
        <v/>
      </c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2"/>
      <c r="R38" s="122"/>
    </row>
    <row r="39" ht="1.5" customHeight="1">
      <c r="A39" s="83"/>
      <c r="B39" s="84"/>
      <c r="C39" s="150"/>
      <c r="D39" s="151" t="str">
        <f t="shared" si="8"/>
        <v/>
      </c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2"/>
      <c r="R39" s="140"/>
    </row>
    <row r="40" ht="19.5" customHeight="1">
      <c r="A40" s="83"/>
      <c r="B40" s="84"/>
      <c r="C40" s="110"/>
      <c r="D40" s="153"/>
      <c r="E40" s="154"/>
      <c r="F40" s="154"/>
      <c r="G40" s="155"/>
      <c r="H40" s="155"/>
      <c r="I40" s="155"/>
      <c r="J40" s="155"/>
      <c r="K40" s="155"/>
      <c r="L40" s="155"/>
      <c r="M40" s="155"/>
      <c r="N40" s="155"/>
      <c r="O40" s="155"/>
      <c r="P40" s="152"/>
      <c r="Q40" s="152"/>
      <c r="R40" s="140"/>
    </row>
    <row r="41" ht="19.5" customHeight="1">
      <c r="A41" s="83"/>
      <c r="B41" s="84"/>
      <c r="C41" s="109" t="s">
        <v>28</v>
      </c>
      <c r="D41" s="142"/>
      <c r="E41" s="144"/>
      <c r="F41" s="144"/>
      <c r="G41" s="156"/>
      <c r="H41" s="156"/>
      <c r="I41" s="156"/>
      <c r="J41" s="156"/>
      <c r="K41" s="156"/>
      <c r="L41" s="156"/>
      <c r="M41" s="156"/>
      <c r="N41" s="156"/>
      <c r="O41" s="156"/>
      <c r="P41" s="152"/>
      <c r="Q41" s="152"/>
      <c r="R41" s="140"/>
    </row>
    <row r="42" ht="19.5" customHeight="1">
      <c r="A42" s="113"/>
      <c r="B42" s="114" t="s">
        <v>132</v>
      </c>
      <c r="C42" s="157" t="str">
        <f>IFERROR(__xludf.DUMMYFUNCTION("unique(Gastos!A:A)"),"")</f>
        <v/>
      </c>
      <c r="D42" s="158" t="str">
        <f>Gastos!D2</f>
        <v>Ene</v>
      </c>
      <c r="E42" s="158">
        <f>Gastos!E2</f>
        <v>42401</v>
      </c>
      <c r="F42" s="158">
        <f>Gastos!F2</f>
        <v>42430</v>
      </c>
      <c r="G42" s="158" t="str">
        <f>Gastos!G2</f>
        <v>Abr</v>
      </c>
      <c r="H42" s="158">
        <f>Gastos!H2</f>
        <v>42491</v>
      </c>
      <c r="I42" s="158">
        <f>Gastos!I2</f>
        <v>42522</v>
      </c>
      <c r="J42" s="158">
        <f>Gastos!J2</f>
        <v>42552</v>
      </c>
      <c r="K42" s="158" t="str">
        <f>Gastos!K2</f>
        <v>Ago</v>
      </c>
      <c r="L42" s="158">
        <f>Gastos!L2</f>
        <v>42614</v>
      </c>
      <c r="M42" s="158">
        <f>Gastos!M2</f>
        <v>42644</v>
      </c>
      <c r="N42" s="158">
        <f>Gastos!N2</f>
        <v>42675</v>
      </c>
      <c r="O42" s="158" t="str">
        <f>Gastos!O2</f>
        <v>Dic</v>
      </c>
      <c r="P42" s="117" t="s">
        <v>13</v>
      </c>
      <c r="Q42" s="117" t="s">
        <v>14</v>
      </c>
      <c r="R42" s="118"/>
    </row>
    <row r="43" ht="19.5" customHeight="1">
      <c r="A43" s="159"/>
      <c r="B43" s="145">
        <f t="array" ref="B43:B57">iferror(match(C43:C57,Gastos!A:A,0))</f>
        <v>3</v>
      </c>
      <c r="C43" s="160" t="str">
        <f>IFERROR(__xludf.DUMMYFUNCTION("""COMPUTED_VALUE"""),"Hijos")</f>
        <v>Hijos</v>
      </c>
      <c r="D43" s="161">
        <f t="shared" ref="D43:D57" si="9">if(not(isblank(B43)), indirect("Gastos!D"&amp;B43&amp;":Q"&amp;B43),"")</f>
        <v>0</v>
      </c>
      <c r="E43" s="161">
        <v>0.0</v>
      </c>
      <c r="F43" s="161">
        <v>0.0</v>
      </c>
      <c r="G43" s="161">
        <v>0.0</v>
      </c>
      <c r="H43" s="161">
        <v>0.0</v>
      </c>
      <c r="I43" s="161">
        <v>0.0</v>
      </c>
      <c r="J43" s="161">
        <v>0.0</v>
      </c>
      <c r="K43" s="161">
        <v>0.0</v>
      </c>
      <c r="L43" s="161">
        <v>0.0</v>
      </c>
      <c r="M43" s="161">
        <v>0.0</v>
      </c>
      <c r="N43" s="161">
        <v>0.0</v>
      </c>
      <c r="O43" s="161">
        <v>0.0</v>
      </c>
      <c r="P43" s="162">
        <v>0.0</v>
      </c>
      <c r="Q43" s="163">
        <v>0.0</v>
      </c>
      <c r="R43" s="164"/>
    </row>
    <row r="44" ht="19.5" customHeight="1">
      <c r="A44" s="83"/>
      <c r="B44" s="149">
        <v>14.0</v>
      </c>
      <c r="C44" s="165" t="str">
        <f>IFERROR(__xludf.DUMMYFUNCTION("""COMPUTED_VALUE"""),"Deudas")</f>
        <v>Deudas</v>
      </c>
      <c r="D44" s="161">
        <f t="shared" si="9"/>
        <v>0</v>
      </c>
      <c r="E44" s="161">
        <v>0.0</v>
      </c>
      <c r="F44" s="161">
        <v>0.0</v>
      </c>
      <c r="G44" s="161">
        <v>0.0</v>
      </c>
      <c r="H44" s="161">
        <v>0.0</v>
      </c>
      <c r="I44" s="161">
        <v>0.0</v>
      </c>
      <c r="J44" s="161">
        <v>0.0</v>
      </c>
      <c r="K44" s="161">
        <v>0.0</v>
      </c>
      <c r="L44" s="161">
        <v>0.0</v>
      </c>
      <c r="M44" s="161">
        <v>0.0</v>
      </c>
      <c r="N44" s="161">
        <v>0.0</v>
      </c>
      <c r="O44" s="161">
        <v>0.0</v>
      </c>
      <c r="P44" s="166">
        <v>0.0</v>
      </c>
      <c r="Q44" s="167">
        <v>0.0</v>
      </c>
      <c r="R44" s="168"/>
    </row>
    <row r="45" ht="19.5" customHeight="1">
      <c r="A45" s="83"/>
      <c r="B45" s="149">
        <v>23.0</v>
      </c>
      <c r="C45" s="165" t="str">
        <f>IFERROR(__xludf.DUMMYFUNCTION("""COMPUTED_VALUE"""),"Educacion")</f>
        <v>Educacion</v>
      </c>
      <c r="D45" s="161">
        <f t="shared" si="9"/>
        <v>0</v>
      </c>
      <c r="E45" s="161">
        <v>0.0</v>
      </c>
      <c r="F45" s="161">
        <v>0.0</v>
      </c>
      <c r="G45" s="161">
        <v>0.0</v>
      </c>
      <c r="H45" s="161">
        <v>0.0</v>
      </c>
      <c r="I45" s="161">
        <v>0.0</v>
      </c>
      <c r="J45" s="161">
        <v>0.0</v>
      </c>
      <c r="K45" s="161">
        <v>0.0</v>
      </c>
      <c r="L45" s="161">
        <v>0.0</v>
      </c>
      <c r="M45" s="161">
        <v>37.0</v>
      </c>
      <c r="N45" s="161">
        <v>0.0</v>
      </c>
      <c r="O45" s="161">
        <v>0.0</v>
      </c>
      <c r="P45" s="166">
        <v>37.0</v>
      </c>
      <c r="Q45" s="167">
        <v>3.0833333333333335</v>
      </c>
      <c r="R45" s="168"/>
    </row>
    <row r="46" ht="19.5" customHeight="1">
      <c r="A46" s="83"/>
      <c r="B46" s="149">
        <v>30.0</v>
      </c>
      <c r="C46" s="165" t="str">
        <f>IFERROR(__xludf.DUMMYFUNCTION("""COMPUTED_VALUE"""),"Entretenimiento")</f>
        <v>Entretenimiento</v>
      </c>
      <c r="D46" s="161">
        <f t="shared" si="9"/>
        <v>0</v>
      </c>
      <c r="E46" s="161">
        <v>0.0</v>
      </c>
      <c r="F46" s="161">
        <v>0.0</v>
      </c>
      <c r="G46" s="161">
        <v>0.0</v>
      </c>
      <c r="H46" s="161">
        <v>0.0</v>
      </c>
      <c r="I46" s="161">
        <v>0.0</v>
      </c>
      <c r="J46" s="161">
        <v>0.0</v>
      </c>
      <c r="K46" s="161">
        <v>0.0</v>
      </c>
      <c r="L46" s="161">
        <v>0.0</v>
      </c>
      <c r="M46" s="161">
        <v>0.0</v>
      </c>
      <c r="N46" s="161">
        <v>0.0</v>
      </c>
      <c r="O46" s="161">
        <v>0.0</v>
      </c>
      <c r="P46" s="166">
        <v>0.0</v>
      </c>
      <c r="Q46" s="167">
        <v>0.0</v>
      </c>
      <c r="R46" s="168"/>
    </row>
    <row r="47" ht="19.5" customHeight="1">
      <c r="A47" s="83"/>
      <c r="B47" s="149">
        <v>45.0</v>
      </c>
      <c r="C47" s="165" t="str">
        <f>IFERROR(__xludf.DUMMYFUNCTION("""COMPUTED_VALUE"""),"Diario")</f>
        <v>Diario</v>
      </c>
      <c r="D47" s="161">
        <f t="shared" si="9"/>
        <v>300.21</v>
      </c>
      <c r="E47" s="161">
        <v>207.49</v>
      </c>
      <c r="F47" s="161">
        <v>242.31</v>
      </c>
      <c r="G47" s="161">
        <v>342.27000000000004</v>
      </c>
      <c r="H47" s="161">
        <v>384.77</v>
      </c>
      <c r="I47" s="161">
        <v>390.64</v>
      </c>
      <c r="J47" s="161">
        <v>410.98</v>
      </c>
      <c r="K47" s="161">
        <v>333.11</v>
      </c>
      <c r="L47" s="161">
        <v>427.1700000000001</v>
      </c>
      <c r="M47" s="161">
        <v>211.26</v>
      </c>
      <c r="N47" s="161">
        <v>410.63</v>
      </c>
      <c r="O47" s="161">
        <v>384.2199999999999</v>
      </c>
      <c r="P47" s="166">
        <v>4045.06</v>
      </c>
      <c r="Q47" s="167">
        <v>337.0883333333333</v>
      </c>
      <c r="R47" s="168"/>
    </row>
    <row r="48" ht="19.5" customHeight="1">
      <c r="A48" s="83"/>
      <c r="B48" s="149">
        <v>56.0</v>
      </c>
      <c r="C48" s="165" t="str">
        <f>IFERROR(__xludf.DUMMYFUNCTION("""COMPUTED_VALUE"""),"Regalos")</f>
        <v>Regalos</v>
      </c>
      <c r="D48" s="161">
        <f t="shared" si="9"/>
        <v>0</v>
      </c>
      <c r="E48" s="161">
        <v>0.0</v>
      </c>
      <c r="F48" s="161">
        <v>0.0</v>
      </c>
      <c r="G48" s="161">
        <v>0.0</v>
      </c>
      <c r="H48" s="161">
        <v>0.0</v>
      </c>
      <c r="I48" s="161">
        <v>0.0</v>
      </c>
      <c r="J48" s="161">
        <v>0.0</v>
      </c>
      <c r="K48" s="161">
        <v>0.0</v>
      </c>
      <c r="L48" s="161">
        <v>0.0</v>
      </c>
      <c r="M48" s="161">
        <v>0.0</v>
      </c>
      <c r="N48" s="161">
        <v>0.0</v>
      </c>
      <c r="O48" s="161">
        <v>0.0</v>
      </c>
      <c r="P48" s="166">
        <v>0.0</v>
      </c>
      <c r="Q48" s="167">
        <v>0.0</v>
      </c>
      <c r="R48" s="168"/>
    </row>
    <row r="49" ht="19.5" customHeight="1">
      <c r="A49" s="83"/>
      <c r="B49" s="149">
        <v>62.0</v>
      </c>
      <c r="C49" s="165" t="str">
        <f>IFERROR(__xludf.DUMMYFUNCTION("""COMPUTED_VALUE"""),"Salud")</f>
        <v>Salud</v>
      </c>
      <c r="D49" s="161">
        <f t="shared" si="9"/>
        <v>0</v>
      </c>
      <c r="E49" s="161">
        <v>0.0</v>
      </c>
      <c r="F49" s="161">
        <v>0.0</v>
      </c>
      <c r="G49" s="161">
        <v>0.0</v>
      </c>
      <c r="H49" s="161">
        <v>0.0</v>
      </c>
      <c r="I49" s="161">
        <v>0.0</v>
      </c>
      <c r="J49" s="161">
        <v>0.0</v>
      </c>
      <c r="K49" s="161">
        <v>1.4</v>
      </c>
      <c r="L49" s="161">
        <v>0.0</v>
      </c>
      <c r="M49" s="161">
        <v>0.0</v>
      </c>
      <c r="N49" s="161">
        <v>0.0</v>
      </c>
      <c r="O49" s="161">
        <v>0.0</v>
      </c>
      <c r="P49" s="166">
        <v>1.4</v>
      </c>
      <c r="Q49" s="167">
        <v>0.11666666666666665</v>
      </c>
      <c r="R49" s="168"/>
    </row>
    <row r="50" ht="19.5" customHeight="1">
      <c r="A50" s="83"/>
      <c r="B50" s="149">
        <v>70.0</v>
      </c>
      <c r="C50" s="165" t="str">
        <f>IFERROR(__xludf.DUMMYFUNCTION("""COMPUTED_VALUE"""),"Hogar")</f>
        <v>Hogar</v>
      </c>
      <c r="D50" s="161">
        <f t="shared" si="9"/>
        <v>911.45</v>
      </c>
      <c r="E50" s="161">
        <v>857.27</v>
      </c>
      <c r="F50" s="161">
        <v>893.14</v>
      </c>
      <c r="G50" s="161">
        <v>857.84</v>
      </c>
      <c r="H50" s="161">
        <v>891.6</v>
      </c>
      <c r="I50" s="161">
        <v>887.15</v>
      </c>
      <c r="J50" s="161">
        <v>970.21</v>
      </c>
      <c r="K50" s="161">
        <v>853.25</v>
      </c>
      <c r="L50" s="161">
        <v>1016.31</v>
      </c>
      <c r="M50" s="161">
        <v>882.8</v>
      </c>
      <c r="N50" s="161">
        <v>926.27</v>
      </c>
      <c r="O50" s="161">
        <v>877.84</v>
      </c>
      <c r="P50" s="166">
        <v>10825.13</v>
      </c>
      <c r="Q50" s="167">
        <v>902.0941666666666</v>
      </c>
      <c r="R50" s="168"/>
    </row>
    <row r="51" ht="19.5" customHeight="1">
      <c r="A51" s="83"/>
      <c r="B51" s="149">
        <v>82.0</v>
      </c>
      <c r="C51" s="165" t="str">
        <f>IFERROR(__xludf.DUMMYFUNCTION("""COMPUTED_VALUE"""),"Seguros")</f>
        <v>Seguros</v>
      </c>
      <c r="D51" s="161">
        <f t="shared" si="9"/>
        <v>101.98</v>
      </c>
      <c r="E51" s="161">
        <v>99.26</v>
      </c>
      <c r="F51" s="161">
        <v>99.26</v>
      </c>
      <c r="G51" s="161">
        <v>99.26</v>
      </c>
      <c r="H51" s="161">
        <v>99.26</v>
      </c>
      <c r="I51" s="161">
        <v>99.26</v>
      </c>
      <c r="J51" s="161">
        <v>101.98</v>
      </c>
      <c r="K51" s="161">
        <v>99.26</v>
      </c>
      <c r="L51" s="161">
        <v>99.26</v>
      </c>
      <c r="M51" s="161">
        <v>99.26</v>
      </c>
      <c r="N51" s="161">
        <v>99.26</v>
      </c>
      <c r="O51" s="161">
        <v>99.26</v>
      </c>
      <c r="P51" s="166">
        <v>1196.56</v>
      </c>
      <c r="Q51" s="167">
        <v>99.71333333333332</v>
      </c>
      <c r="R51" s="168"/>
    </row>
    <row r="52" ht="19.5" customHeight="1">
      <c r="A52" s="83"/>
      <c r="B52" s="149">
        <v>90.0</v>
      </c>
      <c r="C52" s="165" t="str">
        <f>IFERROR(__xludf.DUMMYFUNCTION("""COMPUTED_VALUE"""),"Mascotas")</f>
        <v>Mascotas</v>
      </c>
      <c r="D52" s="161">
        <f t="shared" si="9"/>
        <v>0</v>
      </c>
      <c r="E52" s="161">
        <v>0.0</v>
      </c>
      <c r="F52" s="161">
        <v>0.0</v>
      </c>
      <c r="G52" s="161">
        <v>0.0</v>
      </c>
      <c r="H52" s="161">
        <v>0.0</v>
      </c>
      <c r="I52" s="161">
        <v>0.0</v>
      </c>
      <c r="J52" s="161">
        <v>0.0</v>
      </c>
      <c r="K52" s="161">
        <v>0.0</v>
      </c>
      <c r="L52" s="161">
        <v>0.0</v>
      </c>
      <c r="M52" s="161">
        <v>0.0</v>
      </c>
      <c r="N52" s="161">
        <v>0.0</v>
      </c>
      <c r="O52" s="161">
        <v>0.0</v>
      </c>
      <c r="P52" s="166">
        <v>0.0</v>
      </c>
      <c r="Q52" s="167">
        <v>0.0</v>
      </c>
      <c r="R52" s="168"/>
    </row>
    <row r="53" ht="19.5" customHeight="1">
      <c r="A53" s="83"/>
      <c r="B53" s="149">
        <v>98.0</v>
      </c>
      <c r="C53" s="165" t="str">
        <f>IFERROR(__xludf.DUMMYFUNCTION("""COMPUTED_VALUE"""),"Tecnologia")</f>
        <v>Tecnologia</v>
      </c>
      <c r="D53" s="161">
        <f t="shared" si="9"/>
        <v>0</v>
      </c>
      <c r="E53" s="161">
        <v>0.0</v>
      </c>
      <c r="F53" s="161">
        <v>0.0</v>
      </c>
      <c r="G53" s="161">
        <v>0.0</v>
      </c>
      <c r="H53" s="161">
        <v>0.0</v>
      </c>
      <c r="I53" s="161">
        <v>0.0</v>
      </c>
      <c r="J53" s="161">
        <v>0.0</v>
      </c>
      <c r="K53" s="161">
        <v>0.0</v>
      </c>
      <c r="L53" s="161">
        <v>0.0</v>
      </c>
      <c r="M53" s="161">
        <v>0.0</v>
      </c>
      <c r="N53" s="161">
        <v>0.0</v>
      </c>
      <c r="O53" s="161">
        <v>0.0</v>
      </c>
      <c r="P53" s="166">
        <v>0.0</v>
      </c>
      <c r="Q53" s="167">
        <v>0.0</v>
      </c>
      <c r="R53" s="168"/>
    </row>
    <row r="54" ht="19.5" customHeight="1">
      <c r="A54" s="83"/>
      <c r="B54" s="149">
        <v>106.0</v>
      </c>
      <c r="C54" s="165" t="str">
        <f>IFERROR(__xludf.DUMMYFUNCTION("""COMPUTED_VALUE"""),"Transporte")</f>
        <v>Transporte</v>
      </c>
      <c r="D54" s="161">
        <f t="shared" si="9"/>
        <v>0</v>
      </c>
      <c r="E54" s="161">
        <v>0.0</v>
      </c>
      <c r="F54" s="161">
        <v>8.4</v>
      </c>
      <c r="G54" s="161">
        <v>62.89</v>
      </c>
      <c r="H54" s="161">
        <v>11.36</v>
      </c>
      <c r="I54" s="161">
        <v>39.76</v>
      </c>
      <c r="J54" s="161">
        <v>47.77</v>
      </c>
      <c r="K54" s="161">
        <v>36.11</v>
      </c>
      <c r="L54" s="161">
        <v>51.45</v>
      </c>
      <c r="M54" s="161">
        <v>0.0</v>
      </c>
      <c r="N54" s="161">
        <v>57.019999999999996</v>
      </c>
      <c r="O54" s="161">
        <v>2.3</v>
      </c>
      <c r="P54" s="166">
        <v>317.06</v>
      </c>
      <c r="Q54" s="167">
        <v>26.421666666666667</v>
      </c>
      <c r="R54" s="168"/>
    </row>
    <row r="55" ht="19.5" customHeight="1">
      <c r="A55" s="83"/>
      <c r="B55" s="149">
        <v>116.0</v>
      </c>
      <c r="C55" s="165" t="str">
        <f>IFERROR(__xludf.DUMMYFUNCTION("""COMPUTED_VALUE"""),"Viajes")</f>
        <v>Viajes</v>
      </c>
      <c r="D55" s="161">
        <f t="shared" si="9"/>
        <v>0</v>
      </c>
      <c r="E55" s="161">
        <v>0.0</v>
      </c>
      <c r="F55" s="161">
        <v>0.0</v>
      </c>
      <c r="G55" s="161">
        <v>0.0</v>
      </c>
      <c r="H55" s="161">
        <v>308.89</v>
      </c>
      <c r="I55" s="161">
        <v>0.0</v>
      </c>
      <c r="J55" s="161">
        <v>0.0</v>
      </c>
      <c r="K55" s="161">
        <v>253.1</v>
      </c>
      <c r="L55" s="161">
        <v>72.23</v>
      </c>
      <c r="M55" s="161">
        <v>158.1</v>
      </c>
      <c r="N55" s="161">
        <v>0.0</v>
      </c>
      <c r="O55" s="161">
        <v>31.54</v>
      </c>
      <c r="P55" s="166">
        <v>823.86</v>
      </c>
      <c r="Q55" s="167">
        <v>68.655</v>
      </c>
      <c r="R55" s="168"/>
    </row>
    <row r="56" ht="19.5" customHeight="1">
      <c r="A56" s="83"/>
      <c r="B56" s="149">
        <v>125.0</v>
      </c>
      <c r="C56" s="169" t="str">
        <f>IFERROR(__xludf.DUMMYFUNCTION("""COMPUTED_VALUE"""),"Servicios")</f>
        <v>Servicios</v>
      </c>
      <c r="D56" s="161">
        <f t="shared" si="9"/>
        <v>26.35</v>
      </c>
      <c r="E56" s="161">
        <v>33.24</v>
      </c>
      <c r="F56" s="161">
        <v>30.98</v>
      </c>
      <c r="G56" s="161">
        <v>0.0</v>
      </c>
      <c r="H56" s="161">
        <v>0.0</v>
      </c>
      <c r="I56" s="161">
        <v>0.0</v>
      </c>
      <c r="J56" s="161">
        <v>0.0</v>
      </c>
      <c r="K56" s="161">
        <v>0.0</v>
      </c>
      <c r="L56" s="161">
        <v>0.0</v>
      </c>
      <c r="M56" s="161">
        <v>0.0</v>
      </c>
      <c r="N56" s="161">
        <v>0.0</v>
      </c>
      <c r="O56" s="161">
        <v>0.0</v>
      </c>
      <c r="P56" s="166">
        <v>90.57000000000001</v>
      </c>
      <c r="Q56" s="167">
        <v>7.5475</v>
      </c>
      <c r="R56" s="168"/>
    </row>
    <row r="57" ht="19.5" customHeight="1">
      <c r="A57" s="83"/>
      <c r="B57" s="149">
        <v>136.0</v>
      </c>
      <c r="C57" s="165" t="str">
        <f>IFERROR(__xludf.DUMMYFUNCTION("""COMPUTED_VALUE"""),"Other")</f>
        <v>Other</v>
      </c>
      <c r="D57" s="161">
        <f t="shared" si="9"/>
        <v>0</v>
      </c>
      <c r="E57" s="161">
        <v>0.0</v>
      </c>
      <c r="F57" s="161">
        <v>0.0</v>
      </c>
      <c r="G57" s="161">
        <v>0.0</v>
      </c>
      <c r="H57" s="161">
        <v>0.0</v>
      </c>
      <c r="I57" s="161">
        <v>0.0</v>
      </c>
      <c r="J57" s="161">
        <v>237.98</v>
      </c>
      <c r="K57" s="161">
        <v>91.5</v>
      </c>
      <c r="L57" s="161">
        <v>0.0</v>
      </c>
      <c r="M57" s="161">
        <v>0.0</v>
      </c>
      <c r="N57" s="161">
        <v>0.0</v>
      </c>
      <c r="O57" s="161">
        <v>0.0</v>
      </c>
      <c r="P57" s="166">
        <v>329.48</v>
      </c>
      <c r="Q57" s="167">
        <v>27.456666666666667</v>
      </c>
      <c r="R57" s="168"/>
    </row>
    <row r="58" ht="19.5" customHeight="1">
      <c r="A58" s="83"/>
      <c r="B58" s="149"/>
      <c r="C58" s="170"/>
      <c r="D58" s="171" t="str">
        <f t="shared" ref="D58:D79" si="10">if(not(isblank(B58)), indirect("Expenses!D"&amp;B58&amp;":Q"&amp;B58),"")</f>
        <v/>
      </c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2"/>
      <c r="Q58" s="172"/>
      <c r="R58" s="173"/>
    </row>
    <row r="59" ht="19.5" customHeight="1">
      <c r="A59" s="83"/>
      <c r="B59" s="84"/>
      <c r="C59" s="90"/>
      <c r="D59" s="151" t="str">
        <f t="shared" si="10"/>
        <v/>
      </c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5"/>
      <c r="Q59" s="175"/>
      <c r="R59" s="176"/>
    </row>
    <row r="60" ht="19.5" customHeight="1">
      <c r="A60" s="83"/>
      <c r="B60" s="84"/>
      <c r="C60" s="18"/>
      <c r="D60" s="151" t="str">
        <f t="shared" si="10"/>
        <v/>
      </c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5"/>
      <c r="Q60" s="175"/>
      <c r="R60" s="90"/>
    </row>
    <row r="61" ht="19.5" customHeight="1">
      <c r="A61" s="83"/>
      <c r="B61" s="84"/>
      <c r="C61" s="18"/>
      <c r="D61" s="151" t="str">
        <f t="shared" si="10"/>
        <v/>
      </c>
      <c r="E61" s="177"/>
      <c r="F61" s="178"/>
      <c r="G61" s="178"/>
      <c r="H61" s="179"/>
      <c r="I61" s="178"/>
      <c r="J61" s="178"/>
      <c r="K61" s="178"/>
      <c r="L61" s="178"/>
      <c r="M61" s="178"/>
      <c r="N61" s="178"/>
      <c r="O61" s="178"/>
      <c r="P61" s="180"/>
      <c r="Q61" s="180"/>
      <c r="R61" s="90"/>
    </row>
    <row r="62" ht="19.5" customHeight="1">
      <c r="A62" s="83"/>
      <c r="B62" s="84"/>
      <c r="C62" s="18"/>
      <c r="D62" s="151" t="str">
        <f t="shared" si="10"/>
        <v/>
      </c>
      <c r="E62" s="177"/>
      <c r="F62" s="178"/>
      <c r="G62" s="178"/>
      <c r="H62" s="179"/>
      <c r="I62" s="178"/>
      <c r="J62" s="178"/>
      <c r="K62" s="178"/>
      <c r="L62" s="178"/>
      <c r="M62" s="178"/>
      <c r="N62" s="178"/>
      <c r="O62" s="178"/>
      <c r="P62" s="180"/>
      <c r="Q62" s="180"/>
      <c r="R62" s="90"/>
    </row>
    <row r="63" ht="19.5" customHeight="1">
      <c r="A63" s="83"/>
      <c r="B63" s="84"/>
      <c r="C63" s="18"/>
      <c r="D63" s="151" t="str">
        <f t="shared" si="10"/>
        <v/>
      </c>
      <c r="E63" s="177"/>
      <c r="F63" s="178"/>
      <c r="G63" s="178"/>
      <c r="H63" s="179"/>
      <c r="I63" s="178"/>
      <c r="J63" s="178"/>
      <c r="K63" s="178"/>
      <c r="L63" s="178"/>
      <c r="M63" s="178"/>
      <c r="N63" s="178"/>
      <c r="O63" s="178"/>
      <c r="P63" s="180"/>
      <c r="Q63" s="180"/>
      <c r="R63" s="90"/>
    </row>
    <row r="64" ht="19.5" customHeight="1">
      <c r="A64" s="83"/>
      <c r="B64" s="84"/>
      <c r="C64" s="18"/>
      <c r="D64" s="151" t="str">
        <f t="shared" si="10"/>
        <v/>
      </c>
      <c r="E64" s="177"/>
      <c r="F64" s="178"/>
      <c r="G64" s="178"/>
      <c r="H64" s="179"/>
      <c r="I64" s="178"/>
      <c r="J64" s="178"/>
      <c r="K64" s="178"/>
      <c r="L64" s="178"/>
      <c r="M64" s="178"/>
      <c r="N64" s="178"/>
      <c r="O64" s="178"/>
      <c r="P64" s="180"/>
      <c r="Q64" s="180"/>
      <c r="R64" s="90"/>
    </row>
    <row r="65" ht="19.5" customHeight="1">
      <c r="A65" s="83"/>
      <c r="B65" s="84"/>
      <c r="C65" s="90"/>
      <c r="D65" s="151" t="str">
        <f t="shared" si="10"/>
        <v/>
      </c>
      <c r="E65" s="178"/>
      <c r="F65" s="178"/>
      <c r="G65" s="178"/>
      <c r="H65" s="179"/>
      <c r="I65" s="178"/>
      <c r="J65" s="178"/>
      <c r="K65" s="178"/>
      <c r="L65" s="178"/>
      <c r="M65" s="178"/>
      <c r="N65" s="178"/>
      <c r="O65" s="178"/>
      <c r="P65" s="180"/>
      <c r="Q65" s="180"/>
      <c r="R65" s="90"/>
    </row>
    <row r="66" ht="19.5" customHeight="1">
      <c r="A66" s="83"/>
      <c r="B66" s="84"/>
      <c r="C66" s="90"/>
      <c r="D66" s="151" t="str">
        <f t="shared" si="10"/>
        <v/>
      </c>
      <c r="E66" s="178"/>
      <c r="F66" s="178"/>
      <c r="G66" s="178"/>
      <c r="H66" s="179"/>
      <c r="I66" s="178"/>
      <c r="J66" s="178"/>
      <c r="K66" s="178"/>
      <c r="L66" s="178"/>
      <c r="M66" s="178"/>
      <c r="N66" s="178"/>
      <c r="O66" s="178"/>
      <c r="P66" s="180"/>
      <c r="Q66" s="180"/>
      <c r="R66" s="90"/>
    </row>
    <row r="67" ht="19.5" customHeight="1">
      <c r="A67" s="83"/>
      <c r="B67" s="84"/>
      <c r="C67" s="90"/>
      <c r="D67" s="151" t="str">
        <f t="shared" si="10"/>
        <v/>
      </c>
      <c r="E67" s="178"/>
      <c r="F67" s="178"/>
      <c r="G67" s="178"/>
      <c r="H67" s="179"/>
      <c r="I67" s="178"/>
      <c r="J67" s="178"/>
      <c r="K67" s="178"/>
      <c r="L67" s="178"/>
      <c r="M67" s="178"/>
      <c r="N67" s="178"/>
      <c r="O67" s="178"/>
      <c r="P67" s="180"/>
      <c r="Q67" s="180"/>
      <c r="R67" s="90"/>
    </row>
    <row r="68" ht="19.5" customHeight="1">
      <c r="A68" s="83"/>
      <c r="B68" s="84"/>
      <c r="C68" s="90"/>
      <c r="D68" s="151" t="str">
        <f t="shared" si="10"/>
        <v/>
      </c>
      <c r="E68" s="178"/>
      <c r="F68" s="178"/>
      <c r="G68" s="178"/>
      <c r="H68" s="179"/>
      <c r="I68" s="178"/>
      <c r="J68" s="178"/>
      <c r="K68" s="178"/>
      <c r="L68" s="178"/>
      <c r="M68" s="178"/>
      <c r="N68" s="178"/>
      <c r="O68" s="178"/>
      <c r="P68" s="180"/>
      <c r="Q68" s="180"/>
      <c r="R68" s="90"/>
    </row>
    <row r="69" ht="19.5" customHeight="1">
      <c r="A69" s="83"/>
      <c r="B69" s="84"/>
      <c r="C69" s="90"/>
      <c r="D69" s="151" t="str">
        <f t="shared" si="10"/>
        <v/>
      </c>
      <c r="E69" s="178"/>
      <c r="F69" s="178"/>
      <c r="G69" s="178"/>
      <c r="H69" s="179"/>
      <c r="I69" s="178"/>
      <c r="J69" s="178"/>
      <c r="K69" s="178"/>
      <c r="L69" s="178"/>
      <c r="M69" s="178"/>
      <c r="N69" s="178"/>
      <c r="O69" s="178"/>
      <c r="P69" s="180"/>
      <c r="Q69" s="180"/>
      <c r="R69" s="90"/>
    </row>
    <row r="70" ht="19.5" customHeight="1">
      <c r="A70" s="83"/>
      <c r="B70" s="84"/>
      <c r="C70" s="90"/>
      <c r="D70" s="151" t="str">
        <f t="shared" si="10"/>
        <v/>
      </c>
      <c r="E70" s="178"/>
      <c r="F70" s="178"/>
      <c r="G70" s="178"/>
      <c r="H70" s="179"/>
      <c r="I70" s="178"/>
      <c r="J70" s="178"/>
      <c r="K70" s="178"/>
      <c r="L70" s="178"/>
      <c r="M70" s="178"/>
      <c r="N70" s="178"/>
      <c r="O70" s="178"/>
      <c r="P70" s="180"/>
      <c r="Q70" s="180"/>
      <c r="R70" s="90"/>
    </row>
    <row r="71" ht="19.5" customHeight="1">
      <c r="A71" s="83"/>
      <c r="B71" s="84"/>
      <c r="C71" s="90"/>
      <c r="D71" s="151" t="str">
        <f t="shared" si="10"/>
        <v/>
      </c>
      <c r="E71" s="178"/>
      <c r="F71" s="178"/>
      <c r="G71" s="178"/>
      <c r="H71" s="179"/>
      <c r="I71" s="178"/>
      <c r="J71" s="178"/>
      <c r="K71" s="178"/>
      <c r="L71" s="178"/>
      <c r="M71" s="178"/>
      <c r="N71" s="178"/>
      <c r="O71" s="178"/>
      <c r="P71" s="180"/>
      <c r="Q71" s="180"/>
      <c r="R71" s="90"/>
    </row>
    <row r="72" ht="19.5" customHeight="1">
      <c r="A72" s="83"/>
      <c r="B72" s="84"/>
      <c r="C72" s="90"/>
      <c r="D72" s="151" t="str">
        <f t="shared" si="10"/>
        <v/>
      </c>
      <c r="E72" s="178"/>
      <c r="F72" s="178"/>
      <c r="G72" s="178"/>
      <c r="H72" s="179"/>
      <c r="I72" s="178"/>
      <c r="J72" s="178"/>
      <c r="K72" s="178"/>
      <c r="L72" s="178"/>
      <c r="M72" s="178"/>
      <c r="N72" s="178"/>
      <c r="O72" s="178"/>
      <c r="P72" s="180"/>
      <c r="Q72" s="180"/>
      <c r="R72" s="90"/>
    </row>
    <row r="73" ht="19.5" customHeight="1">
      <c r="A73" s="83"/>
      <c r="B73" s="84"/>
      <c r="C73" s="90"/>
      <c r="D73" s="151" t="str">
        <f t="shared" si="10"/>
        <v/>
      </c>
      <c r="E73" s="178"/>
      <c r="F73" s="178"/>
      <c r="G73" s="178"/>
      <c r="H73" s="179"/>
      <c r="I73" s="178"/>
      <c r="J73" s="178"/>
      <c r="K73" s="178"/>
      <c r="L73" s="178"/>
      <c r="M73" s="178"/>
      <c r="N73" s="178"/>
      <c r="O73" s="178"/>
      <c r="P73" s="180"/>
      <c r="Q73" s="180"/>
      <c r="R73" s="90"/>
    </row>
    <row r="74" ht="19.5" customHeight="1">
      <c r="A74" s="83"/>
      <c r="B74" s="84"/>
      <c r="C74" s="90"/>
      <c r="D74" s="151" t="str">
        <f t="shared" si="10"/>
        <v/>
      </c>
      <c r="E74" s="178"/>
      <c r="F74" s="178"/>
      <c r="G74" s="178"/>
      <c r="H74" s="179"/>
      <c r="I74" s="178"/>
      <c r="J74" s="178"/>
      <c r="K74" s="178"/>
      <c r="L74" s="178"/>
      <c r="M74" s="178"/>
      <c r="N74" s="178"/>
      <c r="O74" s="178"/>
      <c r="P74" s="180"/>
      <c r="Q74" s="180"/>
      <c r="R74" s="90"/>
    </row>
    <row r="75" ht="19.5" customHeight="1">
      <c r="A75" s="83"/>
      <c r="B75" s="84"/>
      <c r="C75" s="90"/>
      <c r="D75" s="151" t="str">
        <f t="shared" si="10"/>
        <v/>
      </c>
      <c r="E75" s="178"/>
      <c r="F75" s="178"/>
      <c r="G75" s="178"/>
      <c r="H75" s="179"/>
      <c r="I75" s="178"/>
      <c r="J75" s="178"/>
      <c r="K75" s="178"/>
      <c r="L75" s="178"/>
      <c r="M75" s="178"/>
      <c r="N75" s="178"/>
      <c r="O75" s="178"/>
      <c r="P75" s="180"/>
      <c r="Q75" s="180"/>
      <c r="R75" s="90"/>
    </row>
    <row r="76" ht="19.5" customHeight="1">
      <c r="A76" s="83"/>
      <c r="B76" s="84"/>
      <c r="C76" s="90"/>
      <c r="D76" s="151" t="str">
        <f t="shared" si="10"/>
        <v/>
      </c>
      <c r="E76" s="178"/>
      <c r="F76" s="178"/>
      <c r="G76" s="178"/>
      <c r="H76" s="179"/>
      <c r="I76" s="178"/>
      <c r="J76" s="178"/>
      <c r="K76" s="178"/>
      <c r="L76" s="178"/>
      <c r="M76" s="178"/>
      <c r="N76" s="178"/>
      <c r="O76" s="178"/>
      <c r="P76" s="180"/>
      <c r="Q76" s="180"/>
      <c r="R76" s="90"/>
    </row>
    <row r="77" ht="19.5" customHeight="1">
      <c r="A77" s="83"/>
      <c r="B77" s="84"/>
      <c r="C77" s="90"/>
      <c r="D77" s="151" t="str">
        <f t="shared" si="10"/>
        <v/>
      </c>
      <c r="E77" s="178"/>
      <c r="F77" s="178"/>
      <c r="G77" s="178"/>
      <c r="H77" s="179"/>
      <c r="I77" s="178"/>
      <c r="J77" s="178"/>
      <c r="K77" s="178"/>
      <c r="L77" s="178"/>
      <c r="M77" s="178"/>
      <c r="N77" s="178"/>
      <c r="O77" s="178"/>
      <c r="P77" s="180"/>
      <c r="Q77" s="180"/>
      <c r="R77" s="90"/>
    </row>
    <row r="78" ht="19.5" customHeight="1">
      <c r="A78" s="83"/>
      <c r="B78" s="84"/>
      <c r="C78" s="90"/>
      <c r="D78" s="151" t="str">
        <f t="shared" si="10"/>
        <v/>
      </c>
      <c r="E78" s="178"/>
      <c r="F78" s="178"/>
      <c r="G78" s="178"/>
      <c r="H78" s="179"/>
      <c r="I78" s="178"/>
      <c r="J78" s="178"/>
      <c r="K78" s="178"/>
      <c r="L78" s="178"/>
      <c r="M78" s="178"/>
      <c r="N78" s="178"/>
      <c r="O78" s="178"/>
      <c r="P78" s="180"/>
      <c r="Q78" s="180"/>
      <c r="R78" s="90"/>
    </row>
    <row r="79" ht="19.5" customHeight="1">
      <c r="A79" s="83"/>
      <c r="B79" s="84"/>
      <c r="C79" s="90"/>
      <c r="D79" s="151" t="str">
        <f t="shared" si="10"/>
        <v/>
      </c>
      <c r="E79" s="178"/>
      <c r="F79" s="178"/>
      <c r="G79" s="178"/>
      <c r="H79" s="179"/>
      <c r="I79" s="178"/>
      <c r="J79" s="178"/>
      <c r="K79" s="178"/>
      <c r="L79" s="178"/>
      <c r="M79" s="178"/>
      <c r="N79" s="178"/>
      <c r="O79" s="178"/>
      <c r="P79" s="180"/>
      <c r="Q79" s="180"/>
      <c r="R79" s="90"/>
    </row>
  </sheetData>
  <mergeCells count="1">
    <mergeCell ref="K3:M3"/>
  </mergeCells>
  <conditionalFormatting sqref="D24:O25">
    <cfRule type="cellIs" dxfId="0" priority="1" operator="lessThan">
      <formula>0</formula>
    </cfRule>
  </conditionalFormatting>
  <drawing r:id="rId2"/>
  <legacyDrawing r:id="rId3"/>
</worksheet>
</file>