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a/Documents/Presupuestos/"/>
    </mc:Choice>
  </mc:AlternateContent>
  <xr:revisionPtr revIDLastSave="0" documentId="13_ncr:1_{0EA264E0-CFBA-8546-A4BC-0C1D272D8176}" xr6:coauthVersionLast="47" xr6:coauthVersionMax="47" xr10:uidLastSave="{00000000-0000-0000-0000-000000000000}"/>
  <bookViews>
    <workbookView xWindow="0" yWindow="760" windowWidth="30240" windowHeight="17300" activeTab="9" xr2:uid="{00000000-000D-0000-FFFF-FFFF00000000}"/>
  </bookViews>
  <sheets>
    <sheet name="Resumen" sheetId="1" r:id="rId1"/>
    <sheet name="Enero" sheetId="2" r:id="rId2"/>
    <sheet name="Febrero" sheetId="3" r:id="rId3"/>
    <sheet name="Marzo" sheetId="4" r:id="rId4"/>
    <sheet name="Abril" sheetId="5" r:id="rId5"/>
    <sheet name="Mayo" sheetId="6" r:id="rId6"/>
    <sheet name="Junio" sheetId="7" r:id="rId7"/>
    <sheet name="Julio" sheetId="8" r:id="rId8"/>
    <sheet name="Agosto" sheetId="9" r:id="rId9"/>
    <sheet name="Septiembre" sheetId="10" r:id="rId10"/>
    <sheet name="Octubre" sheetId="11" r:id="rId11"/>
    <sheet name="Noviembre" sheetId="12" r:id="rId12"/>
    <sheet name="Diciembre" sheetId="13" r:id="rId13"/>
  </sheets>
  <externalReferences>
    <externalReference r:id="rId14"/>
  </externalReferences>
  <definedNames>
    <definedName name="_xlnm._FilterDatabase" localSheetId="12" hidden="1">Diciembre!$A$3:$H$96</definedName>
    <definedName name="_xlnm._FilterDatabase" localSheetId="11" hidden="1">Noviembre!$A$3:$H$104</definedName>
    <definedName name="StartingBalanc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8" i="13" l="1"/>
  <c r="C82" i="13"/>
  <c r="C81" i="13"/>
  <c r="C79" i="13"/>
  <c r="C78" i="13"/>
  <c r="C16" i="13"/>
  <c r="C2" i="13" s="1"/>
  <c r="E2" i="13"/>
  <c r="C83" i="12"/>
  <c r="C81" i="12"/>
  <c r="C18" i="12"/>
  <c r="H2" i="12"/>
  <c r="G2" i="12"/>
  <c r="N14" i="1" s="1"/>
  <c r="E2" i="12"/>
  <c r="C2" i="12"/>
  <c r="G3" i="11"/>
  <c r="M13" i="1" s="1"/>
  <c r="E3" i="11"/>
  <c r="H3" i="11" s="1"/>
  <c r="C3" i="11"/>
  <c r="E1" i="11"/>
  <c r="C27" i="10"/>
  <c r="G3" i="10" s="1"/>
  <c r="E3" i="10"/>
  <c r="C95" i="9"/>
  <c r="C74" i="9"/>
  <c r="C4" i="9" s="1"/>
  <c r="E4" i="9"/>
  <c r="C96" i="8"/>
  <c r="C95" i="8"/>
  <c r="C94" i="8"/>
  <c r="C58" i="8"/>
  <c r="E4" i="8" s="1"/>
  <c r="H4" i="8" s="1"/>
  <c r="C37" i="8"/>
  <c r="C4" i="8" s="1"/>
  <c r="G4" i="8"/>
  <c r="J16" i="1" s="1"/>
  <c r="C137" i="7"/>
  <c r="G4" i="7"/>
  <c r="I10" i="1" s="1"/>
  <c r="E4" i="7"/>
  <c r="H4" i="7" s="1"/>
  <c r="C4" i="7"/>
  <c r="C86" i="6"/>
  <c r="C4" i="6" s="1"/>
  <c r="C75" i="6"/>
  <c r="C48" i="6"/>
  <c r="C47" i="6"/>
  <c r="G4" i="6"/>
  <c r="H15" i="1" s="1"/>
  <c r="E4" i="6"/>
  <c r="H4" i="6" s="1"/>
  <c r="C37" i="5"/>
  <c r="G4" i="5" s="1"/>
  <c r="C33" i="5"/>
  <c r="E4" i="5"/>
  <c r="C4" i="5"/>
  <c r="G2" i="5"/>
  <c r="C106" i="4"/>
  <c r="C104" i="4"/>
  <c r="C88" i="4"/>
  <c r="C74" i="4"/>
  <c r="C14" i="4"/>
  <c r="C4" i="4" s="1"/>
  <c r="G2" i="4" s="1"/>
  <c r="G4" i="4"/>
  <c r="E4" i="4"/>
  <c r="H4" i="4" s="1"/>
  <c r="C121" i="3"/>
  <c r="C115" i="3"/>
  <c r="C68" i="3"/>
  <c r="G4" i="3"/>
  <c r="H4" i="3" s="1"/>
  <c r="E4" i="3"/>
  <c r="C4" i="3"/>
  <c r="G2" i="3" s="1"/>
  <c r="C80" i="2"/>
  <c r="C56" i="2"/>
  <c r="C53" i="2"/>
  <c r="E4" i="2" s="1"/>
  <c r="C42" i="2"/>
  <c r="C41" i="2"/>
  <c r="C40" i="2"/>
  <c r="G4" i="2" s="1"/>
  <c r="O18" i="1"/>
  <c r="N18" i="1"/>
  <c r="M18" i="1"/>
  <c r="L18" i="1"/>
  <c r="K18" i="1"/>
  <c r="J18" i="1"/>
  <c r="I18" i="1"/>
  <c r="H18" i="1"/>
  <c r="G18" i="1"/>
  <c r="F18" i="1"/>
  <c r="E18" i="1"/>
  <c r="D18" i="1"/>
  <c r="N17" i="1"/>
  <c r="M17" i="1"/>
  <c r="H17" i="1"/>
  <c r="N16" i="1"/>
  <c r="M16" i="1"/>
  <c r="N15" i="1"/>
  <c r="M15" i="1"/>
  <c r="J15" i="1"/>
  <c r="I15" i="1"/>
  <c r="M14" i="1"/>
  <c r="J14" i="1"/>
  <c r="I14" i="1"/>
  <c r="H14" i="1"/>
  <c r="N13" i="1"/>
  <c r="I13" i="1"/>
  <c r="H13" i="1"/>
  <c r="N12" i="1"/>
  <c r="M12" i="1"/>
  <c r="I12" i="1"/>
  <c r="N11" i="1"/>
  <c r="M11" i="1"/>
  <c r="N10" i="1"/>
  <c r="M10" i="1"/>
  <c r="J10" i="1"/>
  <c r="N9" i="1"/>
  <c r="M9" i="1"/>
  <c r="J9" i="1"/>
  <c r="I9" i="1"/>
  <c r="H9" i="1"/>
  <c r="N8" i="1"/>
  <c r="I8" i="1"/>
  <c r="H8" i="1"/>
  <c r="N7" i="1"/>
  <c r="M7" i="1"/>
  <c r="J7" i="1"/>
  <c r="H7" i="1"/>
  <c r="N6" i="1"/>
  <c r="M6" i="1"/>
  <c r="H6" i="1"/>
  <c r="N5" i="1"/>
  <c r="M5" i="1"/>
  <c r="J5" i="1"/>
  <c r="N4" i="1"/>
  <c r="M4" i="1"/>
  <c r="J4" i="1"/>
  <c r="I4" i="1"/>
  <c r="H4" i="1"/>
  <c r="H3" i="1"/>
  <c r="G14" i="1" l="1"/>
  <c r="G5" i="1"/>
  <c r="H4" i="5"/>
  <c r="G7" i="1"/>
  <c r="G12" i="1"/>
  <c r="G17" i="1"/>
  <c r="G13" i="1"/>
  <c r="G8" i="1"/>
  <c r="N2" i="1"/>
  <c r="L12" i="1"/>
  <c r="L17" i="1"/>
  <c r="L7" i="1"/>
  <c r="L8" i="1"/>
  <c r="L11" i="1"/>
  <c r="L13" i="1"/>
  <c r="L14" i="1"/>
  <c r="L9" i="1"/>
  <c r="L4" i="1"/>
  <c r="L15" i="1"/>
  <c r="L10" i="1"/>
  <c r="L5" i="1"/>
  <c r="L6" i="1"/>
  <c r="H3" i="10"/>
  <c r="L16" i="1"/>
  <c r="H4" i="2"/>
  <c r="G9" i="1"/>
  <c r="E17" i="1"/>
  <c r="E3" i="3"/>
  <c r="E13" i="1"/>
  <c r="E8" i="1"/>
  <c r="E9" i="1"/>
  <c r="E12" i="1"/>
  <c r="E14" i="1"/>
  <c r="E4" i="1"/>
  <c r="E15" i="1"/>
  <c r="E10" i="1"/>
  <c r="E5" i="1"/>
  <c r="E16" i="1"/>
  <c r="E6" i="1"/>
  <c r="E11" i="1"/>
  <c r="E7" i="1"/>
  <c r="E3" i="4"/>
  <c r="F13" i="1"/>
  <c r="F14" i="1"/>
  <c r="F9" i="1"/>
  <c r="F4" i="1"/>
  <c r="F15" i="1"/>
  <c r="F8" i="1"/>
  <c r="F10" i="1"/>
  <c r="F5" i="1"/>
  <c r="F16" i="1"/>
  <c r="F11" i="1"/>
  <c r="F6" i="1"/>
  <c r="F12" i="1"/>
  <c r="F7" i="1"/>
  <c r="F17" i="1"/>
  <c r="G4" i="9"/>
  <c r="G2" i="13"/>
  <c r="G6" i="1"/>
  <c r="I7" i="1"/>
  <c r="J8" i="1"/>
  <c r="G11" i="1"/>
  <c r="H12" i="1"/>
  <c r="J13" i="1"/>
  <c r="G16" i="1"/>
  <c r="I17" i="1"/>
  <c r="C4" i="2"/>
  <c r="G2" i="2" s="1"/>
  <c r="G10" i="1"/>
  <c r="H11" i="1"/>
  <c r="H16" i="1"/>
  <c r="J17" i="1"/>
  <c r="H10" i="1"/>
  <c r="I11" i="1"/>
  <c r="J12" i="1"/>
  <c r="C3" i="10"/>
  <c r="E2" i="10" s="1"/>
  <c r="H5" i="1"/>
  <c r="H2" i="1" s="1"/>
  <c r="I6" i="1"/>
  <c r="G15" i="1"/>
  <c r="I16" i="1"/>
  <c r="G4" i="1"/>
  <c r="I5" i="1"/>
  <c r="I2" i="1" s="1"/>
  <c r="J6" i="1"/>
  <c r="J2" i="1" s="1"/>
  <c r="M8" i="1"/>
  <c r="M2" i="1" s="1"/>
  <c r="J11" i="1"/>
  <c r="D12" i="1" l="1"/>
  <c r="D17" i="1"/>
  <c r="D7" i="1"/>
  <c r="D8" i="1"/>
  <c r="D11" i="1"/>
  <c r="D13" i="1"/>
  <c r="D14" i="1"/>
  <c r="D10" i="1"/>
  <c r="D9" i="1"/>
  <c r="D4" i="1"/>
  <c r="E3" i="2"/>
  <c r="D15" i="1"/>
  <c r="D5" i="1"/>
  <c r="D6" i="1"/>
  <c r="D16" i="1"/>
  <c r="E2" i="1"/>
  <c r="K16" i="1"/>
  <c r="K11" i="1"/>
  <c r="K12" i="1"/>
  <c r="K17" i="1"/>
  <c r="K7" i="1"/>
  <c r="K8" i="1"/>
  <c r="K10" i="1"/>
  <c r="K13" i="1"/>
  <c r="K14" i="1"/>
  <c r="K9" i="1"/>
  <c r="K4" i="1"/>
  <c r="K2" i="1" s="1"/>
  <c r="K15" i="1"/>
  <c r="K5" i="1"/>
  <c r="K6" i="1"/>
  <c r="O14" i="1"/>
  <c r="O9" i="1"/>
  <c r="O4" i="1"/>
  <c r="O15" i="1"/>
  <c r="O5" i="1"/>
  <c r="O10" i="1"/>
  <c r="O7" i="1"/>
  <c r="O16" i="1"/>
  <c r="O11" i="1"/>
  <c r="O6" i="1"/>
  <c r="O12" i="1"/>
  <c r="O17" i="1"/>
  <c r="O13" i="1"/>
  <c r="O8" i="1"/>
  <c r="G2" i="1"/>
  <c r="L2" i="1"/>
  <c r="F2" i="1"/>
  <c r="H4" i="9"/>
  <c r="H2" i="13"/>
  <c r="R10" i="1" l="1"/>
  <c r="P10" i="1"/>
  <c r="T10" i="1" s="1"/>
  <c r="R16" i="1"/>
  <c r="P16" i="1"/>
  <c r="R14" i="1"/>
  <c r="P14" i="1"/>
  <c r="R6" i="1"/>
  <c r="P6" i="1"/>
  <c r="P13" i="1"/>
  <c r="T13" i="1" s="1"/>
  <c r="R13" i="1"/>
  <c r="R5" i="1"/>
  <c r="P5" i="1"/>
  <c r="T5" i="1" s="1"/>
  <c r="R11" i="1"/>
  <c r="P11" i="1"/>
  <c r="R15" i="1"/>
  <c r="P15" i="1"/>
  <c r="R8" i="1"/>
  <c r="P8" i="1"/>
  <c r="O2" i="1"/>
  <c r="R7" i="1"/>
  <c r="P7" i="1"/>
  <c r="T7" i="1" s="1"/>
  <c r="D2" i="1"/>
  <c r="P4" i="1"/>
  <c r="R4" i="1"/>
  <c r="R17" i="1"/>
  <c r="P17" i="1"/>
  <c r="T17" i="1" s="1"/>
  <c r="P9" i="1"/>
  <c r="R9" i="1"/>
  <c r="R12" i="1"/>
  <c r="P12" i="1"/>
  <c r="T11" i="1" l="1"/>
  <c r="R2" i="1"/>
  <c r="P2" i="1"/>
</calcChain>
</file>

<file path=xl/sharedStrings.xml><?xml version="1.0" encoding="utf-8"?>
<sst xmlns="http://schemas.openxmlformats.org/spreadsheetml/2006/main" count="5983" uniqueCount="1005">
  <si>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</si>
  <si>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</si>
  <si>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</si>
  <si>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</si>
  <si>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</si>
  <si>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</si>
  <si>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</si>
  <si>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</si>
  <si>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</t>
  </si>
  <si>
    <t>Octubre</t>
  </si>
  <si>
    <t>Noviembre</t>
  </si>
  <si>
    <t>Diciembre</t>
  </si>
  <si>
    <t>Anual</t>
  </si>
  <si>
    <t>Promedio 2024</t>
  </si>
  <si>
    <t>Promedio Mensual 2023</t>
  </si>
  <si>
    <t>Totales</t>
  </si>
  <si>
    <t>Carnes</t>
  </si>
  <si>
    <t>Frutas/Verduras</t>
  </si>
  <si>
    <t>Supermercado Otros</t>
  </si>
  <si>
    <t>Limpieza</t>
  </si>
  <si>
    <t>Transporte</t>
  </si>
  <si>
    <t>Farmacia</t>
  </si>
  <si>
    <t>Varios</t>
  </si>
  <si>
    <t>Bebidas</t>
  </si>
  <si>
    <t>Viajes</t>
  </si>
  <si>
    <t>Tramites</t>
  </si>
  <si>
    <t>Vivienda</t>
  </si>
  <si>
    <t>Salidas</t>
  </si>
  <si>
    <t>Gimnasio</t>
  </si>
  <si>
    <t>Alquiler</t>
  </si>
  <si>
    <t>Gastos</t>
  </si>
  <si>
    <t>Cada uno:</t>
  </si>
  <si>
    <t>F=</t>
  </si>
  <si>
    <t>Total Gastado</t>
  </si>
  <si>
    <t>N=</t>
  </si>
  <si>
    <t>Fecha Compra</t>
  </si>
  <si>
    <t>Importe</t>
  </si>
  <si>
    <t>Descripción</t>
  </si>
  <si>
    <t>Tamaño</t>
  </si>
  <si>
    <t>Negocio</t>
  </si>
  <si>
    <t>Categoría</t>
  </si>
  <si>
    <t>N</t>
  </si>
  <si>
    <t>Cuota Enero</t>
  </si>
  <si>
    <t>GOfit</t>
  </si>
  <si>
    <t>Filete Ternera</t>
  </si>
  <si>
    <t>1,87Kg</t>
  </si>
  <si>
    <t>Hamburguesas</t>
  </si>
  <si>
    <t>levadura fresca</t>
  </si>
  <si>
    <t>Carrefour</t>
  </si>
  <si>
    <t>pan hamburguesa</t>
  </si>
  <si>
    <t>huevo M</t>
  </si>
  <si>
    <t>Pan ralldo</t>
  </si>
  <si>
    <t>1k</t>
  </si>
  <si>
    <t>El salvador</t>
  </si>
  <si>
    <t>Tomate</t>
  </si>
  <si>
    <t xml:space="preserve">China </t>
  </si>
  <si>
    <t>F</t>
  </si>
  <si>
    <t>patatas gajo</t>
  </si>
  <si>
    <t>Mercadona</t>
  </si>
  <si>
    <t>mostaza</t>
  </si>
  <si>
    <t>nata para montar</t>
  </si>
  <si>
    <t>lechuga</t>
  </si>
  <si>
    <t>chia</t>
  </si>
  <si>
    <t>sesamo</t>
  </si>
  <si>
    <t>Lino</t>
  </si>
  <si>
    <t>Choco fundir</t>
  </si>
  <si>
    <t>Queso ralldo</t>
  </si>
  <si>
    <t>Chino</t>
  </si>
  <si>
    <t>Garbanzo</t>
  </si>
  <si>
    <t>Dia</t>
  </si>
  <si>
    <t>Lentejas</t>
  </si>
  <si>
    <t>Obleas</t>
  </si>
  <si>
    <t>Panaderia</t>
  </si>
  <si>
    <t>Coca Cola</t>
  </si>
  <si>
    <t>Jabon Blanco</t>
  </si>
  <si>
    <t>Patatas Onduladas</t>
  </si>
  <si>
    <t>Piquitos</t>
  </si>
  <si>
    <t>Tomate Triturado</t>
  </si>
  <si>
    <t>Queso TIerno</t>
  </si>
  <si>
    <t>Queso lonchas</t>
  </si>
  <si>
    <t>Jamon lonchas</t>
  </si>
  <si>
    <t>Jamon bocha</t>
  </si>
  <si>
    <t>Papel Horno</t>
  </si>
  <si>
    <t>Pilas balanza</t>
  </si>
  <si>
    <t>Alfombrilla</t>
  </si>
  <si>
    <t>PC</t>
  </si>
  <si>
    <t>Zanahoria</t>
  </si>
  <si>
    <t>Turron Choco almendra</t>
  </si>
  <si>
    <t>Turron Choco Blanco</t>
  </si>
  <si>
    <t>Carne picada</t>
  </si>
  <si>
    <t>Pimiento tri color</t>
  </si>
  <si>
    <t>Caldo</t>
  </si>
  <si>
    <t>Fajita</t>
  </si>
  <si>
    <t>Macarron</t>
  </si>
  <si>
    <t>Tomate triturado</t>
  </si>
  <si>
    <t>Cebolla</t>
  </si>
  <si>
    <t>Lechuga</t>
  </si>
  <si>
    <t>Pizza</t>
  </si>
  <si>
    <t>Gusto</t>
  </si>
  <si>
    <t>Alojamiento Arcos</t>
  </si>
  <si>
    <t>Booking</t>
  </si>
  <si>
    <t>Alojamiento Setenil</t>
  </si>
  <si>
    <t>Napolitana mixta</t>
  </si>
  <si>
    <t>dia</t>
  </si>
  <si>
    <t>panini jyq</t>
  </si>
  <si>
    <t>burguer meat vacuno</t>
  </si>
  <si>
    <t>solomillos de pollo</t>
  </si>
  <si>
    <t>pan flauta</t>
  </si>
  <si>
    <t>Papel higienico humedo</t>
  </si>
  <si>
    <t>azucar sobres</t>
  </si>
  <si>
    <t>queso lonchas</t>
  </si>
  <si>
    <t>Alquiler Auto</t>
  </si>
  <si>
    <t>Clickrent</t>
  </si>
  <si>
    <t>Cena Setenil</t>
  </si>
  <si>
    <t>Bar</t>
  </si>
  <si>
    <t>Desayuno Sabado</t>
  </si>
  <si>
    <t>Loli</t>
  </si>
  <si>
    <t>Almuerzo Zahara</t>
  </si>
  <si>
    <t>Cena Sabado</t>
  </si>
  <si>
    <t>La Lola</t>
  </si>
  <si>
    <t>Estacionamiento Arcos</t>
  </si>
  <si>
    <t>Parking</t>
  </si>
  <si>
    <t>Almuerzo Domingo</t>
  </si>
  <si>
    <t>Grazalema</t>
  </si>
  <si>
    <t>Queso y Chocolate</t>
  </si>
  <si>
    <t>Casa Clickrent</t>
  </si>
  <si>
    <t>Uber</t>
  </si>
  <si>
    <t>Forros</t>
  </si>
  <si>
    <t>Farma</t>
  </si>
  <si>
    <t>Bolleria Arcos</t>
  </si>
  <si>
    <t>Dulces</t>
  </si>
  <si>
    <t>Gasolina</t>
  </si>
  <si>
    <t>BP</t>
  </si>
  <si>
    <t>Clickrent Casa</t>
  </si>
  <si>
    <t>Pan y obleas</t>
  </si>
  <si>
    <t>Carne Picada</t>
  </si>
  <si>
    <t>Lenteja</t>
  </si>
  <si>
    <t>Pan Lactal</t>
  </si>
  <si>
    <t>Bacon tacos</t>
  </si>
  <si>
    <t>Huevo</t>
  </si>
  <si>
    <t>Almohada</t>
  </si>
  <si>
    <t>Commodissimo</t>
  </si>
  <si>
    <t>desodorante</t>
  </si>
  <si>
    <t>Primor</t>
  </si>
  <si>
    <t>Tomate, zanahoria</t>
  </si>
  <si>
    <t>Lituana</t>
  </si>
  <si>
    <t>Queso en barra</t>
  </si>
  <si>
    <t>Jamon</t>
  </si>
  <si>
    <t>Chambuchito</t>
  </si>
  <si>
    <t>Pan y circo</t>
  </si>
  <si>
    <t>Galletitas saladas</t>
  </si>
  <si>
    <t>Patatas gajo</t>
  </si>
  <si>
    <t>Relleno tacos</t>
  </si>
  <si>
    <t>Cena Viernes</t>
  </si>
  <si>
    <t>Glovo</t>
  </si>
  <si>
    <t>Fruteria</t>
  </si>
  <si>
    <t>Tomate trituarado</t>
  </si>
  <si>
    <t xml:space="preserve">Tortillas </t>
  </si>
  <si>
    <t>Masa de tarta</t>
  </si>
  <si>
    <t>Pechuga de Pollo</t>
  </si>
  <si>
    <t>Mayonesa</t>
  </si>
  <si>
    <t>ff</t>
  </si>
  <si>
    <t>Fecha</t>
  </si>
  <si>
    <t>Entradas Brunch it</t>
  </si>
  <si>
    <t>Fanta Zero</t>
  </si>
  <si>
    <t>Vinagre de Jerez</t>
  </si>
  <si>
    <t>Arooz Integral</t>
  </si>
  <si>
    <t>Atun</t>
  </si>
  <si>
    <t>Azucar</t>
  </si>
  <si>
    <t>Choco Blanco</t>
  </si>
  <si>
    <t>Choco Avellana</t>
  </si>
  <si>
    <t>Choco Leche</t>
  </si>
  <si>
    <t>Arvejas</t>
  </si>
  <si>
    <t>Patata Cartucho</t>
  </si>
  <si>
    <t>Patata Fritas</t>
  </si>
  <si>
    <t>Patatas Snack</t>
  </si>
  <si>
    <t>Leche</t>
  </si>
  <si>
    <t>Queso Tierno</t>
  </si>
  <si>
    <t>Queso Barra</t>
  </si>
  <si>
    <t>Jamon Cocido</t>
  </si>
  <si>
    <t>Chequeo Ahorro</t>
  </si>
  <si>
    <t>Harina</t>
  </si>
  <si>
    <t>5k</t>
  </si>
  <si>
    <t>brocoli</t>
  </si>
  <si>
    <t>coliflor</t>
  </si>
  <si>
    <t>butifarra</t>
  </si>
  <si>
    <t>dulce de leche</t>
  </si>
  <si>
    <t>queso crema</t>
  </si>
  <si>
    <t>lino</t>
  </si>
  <si>
    <t>mani frito</t>
  </si>
  <si>
    <t>salsa carbonara</t>
  </si>
  <si>
    <t>nata para cocinar</t>
  </si>
  <si>
    <t>mani frio con miel</t>
  </si>
  <si>
    <t>stevia</t>
  </si>
  <si>
    <t>capuccino</t>
  </si>
  <si>
    <t>barquillo nata</t>
  </si>
  <si>
    <t>yerba</t>
  </si>
  <si>
    <t>galletita digestiva</t>
  </si>
  <si>
    <t>galleta lotus</t>
  </si>
  <si>
    <t>galleta dulce</t>
  </si>
  <si>
    <t>picos</t>
  </si>
  <si>
    <t>Cuota Febrero</t>
  </si>
  <si>
    <t>Propina Almuerzo Sabado</t>
  </si>
  <si>
    <t>La Fabrica</t>
  </si>
  <si>
    <t>Almuerzo Sabado</t>
  </si>
  <si>
    <t>Zanahoria, Tomate, Lechuga</t>
  </si>
  <si>
    <t>China</t>
  </si>
  <si>
    <t>Tapones</t>
  </si>
  <si>
    <t>Amazon</t>
  </si>
  <si>
    <t>Pan de molde</t>
  </si>
  <si>
    <t>pasta huevo</t>
  </si>
  <si>
    <t>Macarrones Integral</t>
  </si>
  <si>
    <t>pasta espinaca</t>
  </si>
  <si>
    <t>salsa bolognesa</t>
  </si>
  <si>
    <t>salsa napolitana</t>
  </si>
  <si>
    <t>tomate triturado</t>
  </si>
  <si>
    <t>garbanzos</t>
  </si>
  <si>
    <t>pan barra</t>
  </si>
  <si>
    <t>salchichas</t>
  </si>
  <si>
    <t>Cargador doble</t>
  </si>
  <si>
    <t>pan</t>
  </si>
  <si>
    <t>Salvador</t>
  </si>
  <si>
    <t>topes de silla</t>
  </si>
  <si>
    <t>chino</t>
  </si>
  <si>
    <t>Pan</t>
  </si>
  <si>
    <t>Burguer Pollo</t>
  </si>
  <si>
    <t>Levadura</t>
  </si>
  <si>
    <t>Pavo Bocha</t>
  </si>
  <si>
    <t>Queso goude</t>
  </si>
  <si>
    <t>Tomate bola</t>
  </si>
  <si>
    <t>Pintura</t>
  </si>
  <si>
    <t>Saenz</t>
  </si>
  <si>
    <t>CInta Carrocero</t>
  </si>
  <si>
    <t>Pomos, lijas, masilla</t>
  </si>
  <si>
    <t xml:space="preserve">Pan rallado </t>
  </si>
  <si>
    <t>Babilla</t>
  </si>
  <si>
    <t>1.8k</t>
  </si>
  <si>
    <t>6u</t>
  </si>
  <si>
    <t>tomate y zanahoria</t>
  </si>
  <si>
    <t>Cuota 1 Valija</t>
  </si>
  <si>
    <t xml:space="preserve">Pan </t>
  </si>
  <si>
    <t>Carne molida vacuno</t>
  </si>
  <si>
    <t>1.2k</t>
  </si>
  <si>
    <t>carniceria Mayo</t>
  </si>
  <si>
    <t>Papa, cebolla, morron</t>
  </si>
  <si>
    <t>Queso</t>
  </si>
  <si>
    <t>pan de leche</t>
  </si>
  <si>
    <t>huevo</t>
  </si>
  <si>
    <t>descuento</t>
  </si>
  <si>
    <t>fecula mandioca</t>
  </si>
  <si>
    <t>Verde LImon</t>
  </si>
  <si>
    <t>Papa, Bananas</t>
  </si>
  <si>
    <t>El Pikon</t>
  </si>
  <si>
    <t>Merienda domingo</t>
  </si>
  <si>
    <t>pan de molde</t>
  </si>
  <si>
    <t>papel film</t>
  </si>
  <si>
    <t>china</t>
  </si>
  <si>
    <t>E</t>
  </si>
  <si>
    <t>sandwiches</t>
  </si>
  <si>
    <t>tejeringos</t>
  </si>
  <si>
    <t>contac</t>
  </si>
  <si>
    <t>pre almuerzo miercoles</t>
  </si>
  <si>
    <t>merienda miercoles</t>
  </si>
  <si>
    <t>Propina Almuerzo miercoles</t>
  </si>
  <si>
    <t>carrefour</t>
  </si>
  <si>
    <t>panaderia</t>
  </si>
  <si>
    <t>colacao</t>
  </si>
  <si>
    <t>levadura</t>
  </si>
  <si>
    <t>bocha de pavo</t>
  </si>
  <si>
    <t>masGO</t>
  </si>
  <si>
    <t>guacamole</t>
  </si>
  <si>
    <t>regañas</t>
  </si>
  <si>
    <t>solomillo empanado</t>
  </si>
  <si>
    <t>hamburguesa carne</t>
  </si>
  <si>
    <t>zanahoria, tomate, Lechuga</t>
  </si>
  <si>
    <t>lituana</t>
  </si>
  <si>
    <t>Desodorante</t>
  </si>
  <si>
    <t>queso</t>
  </si>
  <si>
    <t>T</t>
  </si>
  <si>
    <t>Arteinfarina</t>
  </si>
  <si>
    <t>Amigo Kebab</t>
  </si>
  <si>
    <t>Alfafor</t>
  </si>
  <si>
    <t>Cafe</t>
  </si>
  <si>
    <t>hogareñas</t>
  </si>
  <si>
    <t>crema queso brie</t>
  </si>
  <si>
    <t>perchas</t>
  </si>
  <si>
    <t>Teclado</t>
  </si>
  <si>
    <t>Compras varias</t>
  </si>
  <si>
    <t>Shein</t>
  </si>
  <si>
    <t>Papas y zanahoria</t>
  </si>
  <si>
    <t>tortellini queso</t>
  </si>
  <si>
    <t>stevia pastillas</t>
  </si>
  <si>
    <t>huevos</t>
  </si>
  <si>
    <t>patatas ketchup</t>
  </si>
  <si>
    <t>bolsas</t>
  </si>
  <si>
    <t>fusilli</t>
  </si>
  <si>
    <t>tortellini carne</t>
  </si>
  <si>
    <t>tortiglioni</t>
  </si>
  <si>
    <t>obleas cero azucar</t>
  </si>
  <si>
    <t>obleas nata</t>
  </si>
  <si>
    <t>obleas choco</t>
  </si>
  <si>
    <t>avena digestiva</t>
  </si>
  <si>
    <t>galletitas saladas</t>
  </si>
  <si>
    <t>mani miel</t>
  </si>
  <si>
    <t>galletas rellenas</t>
  </si>
  <si>
    <t>digestivas choco</t>
  </si>
  <si>
    <t>esponjas</t>
  </si>
  <si>
    <t>tomate y lechuga</t>
  </si>
  <si>
    <t>mayonesa</t>
  </si>
  <si>
    <t>papel de horno</t>
  </si>
  <si>
    <t>arvejas</t>
  </si>
  <si>
    <t>lentejas</t>
  </si>
  <si>
    <t>crema brie</t>
  </si>
  <si>
    <t>crema camber</t>
  </si>
  <si>
    <t>leche</t>
  </si>
  <si>
    <t>Filete de babilla</t>
  </si>
  <si>
    <t>2,09kg</t>
  </si>
  <si>
    <t>mayo</t>
  </si>
  <si>
    <t>filete de pollo</t>
  </si>
  <si>
    <t>1,07 kg</t>
  </si>
  <si>
    <t>hamburguesas</t>
  </si>
  <si>
    <t>0,73 kg</t>
  </si>
  <si>
    <t>mila de pollo</t>
  </si>
  <si>
    <t>160gr</t>
  </si>
  <si>
    <t>Cuota 2 Valija</t>
  </si>
  <si>
    <t>Tartas</t>
  </si>
  <si>
    <t>Claus Bakery</t>
  </si>
  <si>
    <t>pan molde</t>
  </si>
  <si>
    <t>queso carrefour</t>
  </si>
  <si>
    <t>queso barra</t>
  </si>
  <si>
    <t>jamon cocido</t>
  </si>
  <si>
    <t>cebolla</t>
  </si>
  <si>
    <t>palitos zanahoria</t>
  </si>
  <si>
    <t>carne picada</t>
  </si>
  <si>
    <t>Tomate, Lechuga, Zanahoria</t>
  </si>
  <si>
    <t>Papel Humedo</t>
  </si>
  <si>
    <t>Nata</t>
  </si>
  <si>
    <t>Jabon</t>
  </si>
  <si>
    <t>frutos secos</t>
  </si>
  <si>
    <t>disco ssd</t>
  </si>
  <si>
    <t>amazon</t>
  </si>
  <si>
    <t>Tornado</t>
  </si>
  <si>
    <t>Propina Sabado</t>
  </si>
  <si>
    <t>queso edam</t>
  </si>
  <si>
    <t>Cheque ahorro</t>
  </si>
  <si>
    <t>Colgante Mochilas</t>
  </si>
  <si>
    <t>Jarra y repuestos</t>
  </si>
  <si>
    <t>talco</t>
  </si>
  <si>
    <t>pan hambur</t>
  </si>
  <si>
    <t>arroz</t>
  </si>
  <si>
    <t>choco swing gall</t>
  </si>
  <si>
    <t>choco c avellana</t>
  </si>
  <si>
    <t>choco oreo</t>
  </si>
  <si>
    <t>patatas fritas</t>
  </si>
  <si>
    <t>patatas onduladas</t>
  </si>
  <si>
    <t>snack patata</t>
  </si>
  <si>
    <t>cesta jyq</t>
  </si>
  <si>
    <t>tortilla de papa</t>
  </si>
  <si>
    <t>primor</t>
  </si>
  <si>
    <t>fruteria</t>
  </si>
  <si>
    <t>velas</t>
  </si>
  <si>
    <t>chino antonio</t>
  </si>
  <si>
    <t>jamon</t>
  </si>
  <si>
    <t>queso rallado</t>
  </si>
  <si>
    <t>solomillo de pollos</t>
  </si>
  <si>
    <t>BK</t>
  </si>
  <si>
    <t>ceb.zan,tom,lec,pap</t>
  </si>
  <si>
    <t>huevo pascua</t>
  </si>
  <si>
    <t>Huevos</t>
  </si>
  <si>
    <t>Queso Edam</t>
  </si>
  <si>
    <t>Yerba Mate</t>
  </si>
  <si>
    <t>Brocoli</t>
  </si>
  <si>
    <t>Coliflor</t>
  </si>
  <si>
    <t>Regaña</t>
  </si>
  <si>
    <t>Mani Frito</t>
  </si>
  <si>
    <t>Taco Bacon</t>
  </si>
  <si>
    <t>Oregano</t>
  </si>
  <si>
    <t>Chorizo</t>
  </si>
  <si>
    <t>Galletitas Saladas</t>
  </si>
  <si>
    <t>Galletita Avena</t>
  </si>
  <si>
    <t>Galletita Avena Choco</t>
  </si>
  <si>
    <t>Sagrada</t>
  </si>
  <si>
    <t>Kebab Viernes</t>
  </si>
  <si>
    <t>Turko</t>
  </si>
  <si>
    <t>Yerba, Cocido y satur</t>
  </si>
  <si>
    <t>Almuerzo Viernes</t>
  </si>
  <si>
    <t>Anca er Mejillon</t>
  </si>
  <si>
    <t>Propina Anca</t>
  </si>
  <si>
    <t>postre</t>
  </si>
  <si>
    <t>Recyclo</t>
  </si>
  <si>
    <t>Tomate, Zanahoria</t>
  </si>
  <si>
    <t>Mes Abril</t>
  </si>
  <si>
    <t>Nata para cocinar</t>
  </si>
  <si>
    <t>Sepia</t>
  </si>
  <si>
    <t>varitas de merluza</t>
  </si>
  <si>
    <t>medallones pollo</t>
  </si>
  <si>
    <t>solomillo atun</t>
  </si>
  <si>
    <t>langostino rebozado</t>
  </si>
  <si>
    <t>te negro</t>
  </si>
  <si>
    <t>pan edam hot dog</t>
  </si>
  <si>
    <t>Empanadas</t>
  </si>
  <si>
    <t>Ombu</t>
  </si>
  <si>
    <t>Jamon cocido</t>
  </si>
  <si>
    <t>budin marmolado</t>
  </si>
  <si>
    <t>Vuelos BCN</t>
  </si>
  <si>
    <t>Ida y vuelta</t>
  </si>
  <si>
    <t>spaguetti</t>
  </si>
  <si>
    <t>spaguettis al huevo</t>
  </si>
  <si>
    <t>batata cogenlada</t>
  </si>
  <si>
    <t>mini helados</t>
  </si>
  <si>
    <t>tomate</t>
  </si>
  <si>
    <t>flamenquines</t>
  </si>
  <si>
    <t>milas pollo</t>
  </si>
  <si>
    <t>860gm</t>
  </si>
  <si>
    <t>Milas carne</t>
  </si>
  <si>
    <t>1,685Kg</t>
  </si>
  <si>
    <t>Helado</t>
  </si>
  <si>
    <t>1/2 litro</t>
  </si>
  <si>
    <t>Cebolla, berenjena y zanahoria</t>
  </si>
  <si>
    <t>quesos edam</t>
  </si>
  <si>
    <t>mercadona</t>
  </si>
  <si>
    <t>mani dulce</t>
  </si>
  <si>
    <t>mani salado</t>
  </si>
  <si>
    <t>rosca jyq</t>
  </si>
  <si>
    <t>galletita choco</t>
  </si>
  <si>
    <t>royal orea</t>
  </si>
  <si>
    <t>masa hojaldre</t>
  </si>
  <si>
    <t>Cuota 3 Valija</t>
  </si>
  <si>
    <t>cena sabado</t>
  </si>
  <si>
    <t>turk kebab</t>
  </si>
  <si>
    <t>uber ida</t>
  </si>
  <si>
    <t>uber vuelta</t>
  </si>
  <si>
    <t>trago</t>
  </si>
  <si>
    <t>agua</t>
  </si>
  <si>
    <t xml:space="preserve">pan chapata </t>
  </si>
  <si>
    <t>hot dog brioche</t>
  </si>
  <si>
    <t>pegamento</t>
  </si>
  <si>
    <t>mechero</t>
  </si>
  <si>
    <t>merienda</t>
  </si>
  <si>
    <t>La canasta</t>
  </si>
  <si>
    <t>lechuga, Zanahoria</t>
  </si>
  <si>
    <t>papel horno</t>
  </si>
  <si>
    <t>tortilla</t>
  </si>
  <si>
    <t>capuchino</t>
  </si>
  <si>
    <t>papas horno</t>
  </si>
  <si>
    <t>jamon pavo</t>
  </si>
  <si>
    <t>cream cookies</t>
  </si>
  <si>
    <t>guantes</t>
  </si>
  <si>
    <t>Decathlon</t>
  </si>
  <si>
    <t>Imperial</t>
  </si>
  <si>
    <t>desodorantes</t>
  </si>
  <si>
    <t>varios</t>
  </si>
  <si>
    <t>queso en barra</t>
  </si>
  <si>
    <t>cena viernes</t>
  </si>
  <si>
    <t>Maykel</t>
  </si>
  <si>
    <t xml:space="preserve">                      </t>
  </si>
  <si>
    <t>Verduras</t>
  </si>
  <si>
    <t>LITUANA</t>
  </si>
  <si>
    <t>CHINO</t>
  </si>
  <si>
    <t>NATA</t>
  </si>
  <si>
    <t>TOMATE</t>
  </si>
  <si>
    <t>mila pollo</t>
  </si>
  <si>
    <t>mila ternera</t>
  </si>
  <si>
    <t>hamburguesas pollo</t>
  </si>
  <si>
    <t>Cuota Mayo</t>
  </si>
  <si>
    <t>Cerveza</t>
  </si>
  <si>
    <t>bom o bom</t>
  </si>
  <si>
    <t>cocido en saquitos</t>
  </si>
  <si>
    <t>crema untable</t>
  </si>
  <si>
    <t>Latas Fanta</t>
  </si>
  <si>
    <t>Mayorista</t>
  </si>
  <si>
    <t>Pasta de dientes</t>
  </si>
  <si>
    <t>papas</t>
  </si>
  <si>
    <t>copos de maiz</t>
  </si>
  <si>
    <t>galletita dig</t>
  </si>
  <si>
    <t>galletita dig avena</t>
  </si>
  <si>
    <t>choco fundir 70%</t>
  </si>
  <si>
    <t>mani frito miel</t>
  </si>
  <si>
    <t>nuez troceada</t>
  </si>
  <si>
    <t>mantequilla de mani</t>
  </si>
  <si>
    <t>mini donas choco</t>
  </si>
  <si>
    <t>mini donas choco blanco</t>
  </si>
  <si>
    <t>prvolone</t>
  </si>
  <si>
    <t>provolone</t>
  </si>
  <si>
    <t>helado</t>
  </si>
  <si>
    <t>helado choco</t>
  </si>
  <si>
    <t>comida feria</t>
  </si>
  <si>
    <t>Feria</t>
  </si>
  <si>
    <t>moto ida</t>
  </si>
  <si>
    <t>YEGO</t>
  </si>
  <si>
    <t>ida y vuelta tren</t>
  </si>
  <si>
    <t>Renfe</t>
  </si>
  <si>
    <t>Choco fundir 70%</t>
  </si>
  <si>
    <t>harina de maiz</t>
  </si>
  <si>
    <t>patata frita</t>
  </si>
  <si>
    <t>mozarrella</t>
  </si>
  <si>
    <t>coca</t>
  </si>
  <si>
    <t>Javi</t>
  </si>
  <si>
    <t>Forros y repuestos</t>
  </si>
  <si>
    <t>cuota 4/4</t>
  </si>
  <si>
    <t>patata</t>
  </si>
  <si>
    <t>secreto cerdo</t>
  </si>
  <si>
    <t>solomillo</t>
  </si>
  <si>
    <t>sand mila</t>
  </si>
  <si>
    <t>argenta</t>
  </si>
  <si>
    <t>jabon ariel</t>
  </si>
  <si>
    <t>Monitores</t>
  </si>
  <si>
    <t>LG</t>
  </si>
  <si>
    <t>zanshoria</t>
  </si>
  <si>
    <t>dulces varios</t>
  </si>
  <si>
    <t>el salvador</t>
  </si>
  <si>
    <t>PIzzas</t>
  </si>
  <si>
    <t>york piezxa</t>
  </si>
  <si>
    <t>papel humedo</t>
  </si>
  <si>
    <t>salsa</t>
  </si>
  <si>
    <t>milka</t>
  </si>
  <si>
    <t>oreo</t>
  </si>
  <si>
    <t>colaco</t>
  </si>
  <si>
    <t>merluza rebozada</t>
  </si>
  <si>
    <t>nata</t>
  </si>
  <si>
    <t>500 ml</t>
  </si>
  <si>
    <t>moto domingo</t>
  </si>
  <si>
    <t>yego</t>
  </si>
  <si>
    <t>empanadas</t>
  </si>
  <si>
    <t>ombu</t>
  </si>
  <si>
    <t>Camisetas</t>
  </si>
  <si>
    <t>mix seco</t>
  </si>
  <si>
    <t>galletitas rellenas</t>
  </si>
  <si>
    <t>anacardos</t>
  </si>
  <si>
    <t>cacahuete pelado</t>
  </si>
  <si>
    <t>cacahuete frito</t>
  </si>
  <si>
    <t>patata queso</t>
  </si>
  <si>
    <t>patata crunch</t>
  </si>
  <si>
    <t>quesito light</t>
  </si>
  <si>
    <t>grasa de cerdo</t>
  </si>
  <si>
    <t>crema cacahuete</t>
  </si>
  <si>
    <t>galletitas digestivas</t>
  </si>
  <si>
    <t>cacahuete choco</t>
  </si>
  <si>
    <t>digestivas avena</t>
  </si>
  <si>
    <t>madga pepitas</t>
  </si>
  <si>
    <t>barquillos nata</t>
  </si>
  <si>
    <t>bolas cereal</t>
  </si>
  <si>
    <t>pan lactal</t>
  </si>
  <si>
    <t>bandeja cables</t>
  </si>
  <si>
    <t>albahaca</t>
  </si>
  <si>
    <t>cebolla, lechuga</t>
  </si>
  <si>
    <t>zanahoria</t>
  </si>
  <si>
    <t>ordena canales</t>
  </si>
  <si>
    <t>semillas</t>
  </si>
  <si>
    <t>alhambra ipa</t>
  </si>
  <si>
    <t>franziskan</t>
  </si>
  <si>
    <t>grimbergen</t>
  </si>
  <si>
    <t>leffe</t>
  </si>
  <si>
    <t>malacati</t>
  </si>
  <si>
    <t>paulaner</t>
  </si>
  <si>
    <t>san miguel</t>
  </si>
  <si>
    <t>turia</t>
  </si>
  <si>
    <t>jabon blanco</t>
  </si>
  <si>
    <t>lejia</t>
  </si>
  <si>
    <t>atun</t>
  </si>
  <si>
    <t>cappuchino</t>
  </si>
  <si>
    <t>garbanzo</t>
  </si>
  <si>
    <t>guisantes</t>
  </si>
  <si>
    <t>lenteja</t>
  </si>
  <si>
    <t>patata onduladas</t>
  </si>
  <si>
    <t>spaggetti carrefour</t>
  </si>
  <si>
    <t>spagetti gaofalo</t>
  </si>
  <si>
    <t>choco 75%</t>
  </si>
  <si>
    <t>cena</t>
  </si>
  <si>
    <t>juan herencia</t>
  </si>
  <si>
    <t>Moto vuelta</t>
  </si>
  <si>
    <t>Yego</t>
  </si>
  <si>
    <t>almuerzo domingo</t>
  </si>
  <si>
    <t>uber</t>
  </si>
  <si>
    <t>cerveza victoria ipa</t>
  </si>
  <si>
    <t>alfajor</t>
  </si>
  <si>
    <t>mani</t>
  </si>
  <si>
    <t>tahini</t>
  </si>
  <si>
    <t>pan de pancho</t>
  </si>
  <si>
    <t>salchicha</t>
  </si>
  <si>
    <t>jamon barra</t>
  </si>
  <si>
    <t>cena martes</t>
  </si>
  <si>
    <t>helados tarde</t>
  </si>
  <si>
    <t>almuerzo martes</t>
  </si>
  <si>
    <t>Frutilla</t>
  </si>
  <si>
    <t>DIa</t>
  </si>
  <si>
    <t>san jacobo</t>
  </si>
  <si>
    <t>Solomillo</t>
  </si>
  <si>
    <t>albodigas</t>
  </si>
  <si>
    <t>chorizo</t>
  </si>
  <si>
    <t>picadillo</t>
  </si>
  <si>
    <t>moto vuelta</t>
  </si>
  <si>
    <t>gimnasio</t>
  </si>
  <si>
    <t>sugus</t>
  </si>
  <si>
    <t>choco milka</t>
  </si>
  <si>
    <t>barra queso</t>
  </si>
  <si>
    <t>salchichon</t>
  </si>
  <si>
    <t>canonigo</t>
  </si>
  <si>
    <t>rucula</t>
  </si>
  <si>
    <t>pan multi</t>
  </si>
  <si>
    <t>Cena domingo</t>
  </si>
  <si>
    <t>Kebab</t>
  </si>
  <si>
    <t>regalos</t>
  </si>
  <si>
    <t>prive</t>
  </si>
  <si>
    <t>1KG</t>
  </si>
  <si>
    <t>tortilla patata</t>
  </si>
  <si>
    <t>moto</t>
  </si>
  <si>
    <t>aerosol chiquito</t>
  </si>
  <si>
    <t>renfe ida</t>
  </si>
  <si>
    <t>renfe</t>
  </si>
  <si>
    <t>metro aeropuerto</t>
  </si>
  <si>
    <t>BCN</t>
  </si>
  <si>
    <t>almuerzo viernes</t>
  </si>
  <si>
    <t>Foster</t>
  </si>
  <si>
    <t>Tortas</t>
  </si>
  <si>
    <t>almuerzo sabado</t>
  </si>
  <si>
    <t>KFC</t>
  </si>
  <si>
    <t>Chicles</t>
  </si>
  <si>
    <t>Aeropuerto</t>
  </si>
  <si>
    <t>metro al aeropuerto</t>
  </si>
  <si>
    <t>tren</t>
  </si>
  <si>
    <t>dinero pulsera</t>
  </si>
  <si>
    <t>sonar</t>
  </si>
  <si>
    <t xml:space="preserve">facturas y pastel </t>
  </si>
  <si>
    <t>Croissaant</t>
  </si>
  <si>
    <t>chocolates 85%</t>
  </si>
  <si>
    <t>queso gouda</t>
  </si>
  <si>
    <t>rucula canonigos</t>
  </si>
  <si>
    <t xml:space="preserve">Uber Optica </t>
  </si>
  <si>
    <t>optica</t>
  </si>
  <si>
    <t>lowi</t>
  </si>
  <si>
    <t>te digestivo</t>
  </si>
  <si>
    <t>pan cateto</t>
  </si>
  <si>
    <t>cafe y zumo</t>
  </si>
  <si>
    <t>hogareña</t>
  </si>
  <si>
    <t>tragos franz</t>
  </si>
  <si>
    <t>pan integral</t>
  </si>
  <si>
    <t>milanesa fea</t>
  </si>
  <si>
    <t>rolls pistacho</t>
  </si>
  <si>
    <t>acelga</t>
  </si>
  <si>
    <t>espinaca</t>
  </si>
  <si>
    <t>picada cerdo</t>
  </si>
  <si>
    <t>picada mixta</t>
  </si>
  <si>
    <t>queso cuarto</t>
  </si>
  <si>
    <t>harina</t>
  </si>
  <si>
    <t>5KG</t>
  </si>
  <si>
    <t>hilo dental</t>
  </si>
  <si>
    <t>longaniza pollo</t>
  </si>
  <si>
    <t>esponjas lavar</t>
  </si>
  <si>
    <t>caramelos miel</t>
  </si>
  <si>
    <t>factras dulces</t>
  </si>
  <si>
    <t>facturas</t>
  </si>
  <si>
    <t>centro</t>
  </si>
  <si>
    <t>ravioles q y ceb</t>
  </si>
  <si>
    <t>ravioles tom y burrata</t>
  </si>
  <si>
    <t>ravioles calabaza</t>
  </si>
  <si>
    <t>ravioles jyq</t>
  </si>
  <si>
    <t>galletitta choco</t>
  </si>
  <si>
    <t>mani frito dulce</t>
  </si>
  <si>
    <t>crema camembert</t>
  </si>
  <si>
    <t>mousse finas hierbas</t>
  </si>
  <si>
    <t>aderezo gajo</t>
  </si>
  <si>
    <t>galletita salada</t>
  </si>
  <si>
    <t>papas congeladas</t>
  </si>
  <si>
    <t>Solomillo Empanado</t>
  </si>
  <si>
    <t>Salchicha Bratwurst</t>
  </si>
  <si>
    <t>spagghetti</t>
  </si>
  <si>
    <t>Pechuga de pavo</t>
  </si>
  <si>
    <t>bolsa lavadora</t>
  </si>
  <si>
    <t>Merienda Yolanda</t>
  </si>
  <si>
    <t>Mes Julio</t>
  </si>
  <si>
    <t>slot ram</t>
  </si>
  <si>
    <t>vinagre jerez</t>
  </si>
  <si>
    <t>pollo fileteado</t>
  </si>
  <si>
    <t>Cena cumple Franz</t>
  </si>
  <si>
    <t>Odissei</t>
  </si>
  <si>
    <t>shein varios</t>
  </si>
  <si>
    <t xml:space="preserve">Pre pizza </t>
  </si>
  <si>
    <t xml:space="preserve">Masgo </t>
  </si>
  <si>
    <t xml:space="preserve">camisa </t>
  </si>
  <si>
    <t>milas carne</t>
  </si>
  <si>
    <t>hamburgusas</t>
  </si>
  <si>
    <t>merluza</t>
  </si>
  <si>
    <t>casa mira</t>
  </si>
  <si>
    <t>salvador</t>
  </si>
  <si>
    <t>Sagrada Familia</t>
  </si>
  <si>
    <t>banana</t>
  </si>
  <si>
    <t>papel manteca</t>
  </si>
  <si>
    <t>canonigos/rucula</t>
  </si>
  <si>
    <t>pan brioche</t>
  </si>
  <si>
    <t>pan hogaza</t>
  </si>
  <si>
    <t>kebab</t>
  </si>
  <si>
    <t>picada pollo pavo</t>
  </si>
  <si>
    <t>Moto</t>
  </si>
  <si>
    <t>Cabify</t>
  </si>
  <si>
    <t xml:space="preserve">Papas fritas </t>
  </si>
  <si>
    <t>Papas fritas</t>
  </si>
  <si>
    <t xml:space="preserve">Papas snack </t>
  </si>
  <si>
    <t xml:space="preserve">Sun bites </t>
  </si>
  <si>
    <t>Tahini</t>
  </si>
  <si>
    <t>Salchicha</t>
  </si>
  <si>
    <t>Día</t>
  </si>
  <si>
    <t xml:space="preserve">Canónigos </t>
  </si>
  <si>
    <t xml:space="preserve">Día </t>
  </si>
  <si>
    <t>rucula, canonigos</t>
  </si>
  <si>
    <t>repuestos oral b</t>
  </si>
  <si>
    <t>suscripcion primer</t>
  </si>
  <si>
    <t>tragos javi</t>
  </si>
  <si>
    <t>BaR</t>
  </si>
  <si>
    <t>Solomillo pollo</t>
  </si>
  <si>
    <t>pollo fetas</t>
  </si>
  <si>
    <t>canonigo maxi</t>
  </si>
  <si>
    <t>canonigo/rucula</t>
  </si>
  <si>
    <t>cabify</t>
  </si>
  <si>
    <t>funda y batas</t>
  </si>
  <si>
    <t>3 articulos</t>
  </si>
  <si>
    <t>Primeriti</t>
  </si>
  <si>
    <t>picada de pollo</t>
  </si>
  <si>
    <t>yogurt</t>
  </si>
  <si>
    <t>pan panchos</t>
  </si>
  <si>
    <t>cuota agosto</t>
  </si>
  <si>
    <t>pizza</t>
  </si>
  <si>
    <t>pizza lab</t>
  </si>
  <si>
    <t>galletas saladas</t>
  </si>
  <si>
    <t>ensalada rusa</t>
  </si>
  <si>
    <t>teriyaki</t>
  </si>
  <si>
    <t>canonigo rucula</t>
  </si>
  <si>
    <t>queso barra edam</t>
  </si>
  <si>
    <t>Cena Miercoles</t>
  </si>
  <si>
    <t>choclo</t>
  </si>
  <si>
    <t>berenjena</t>
  </si>
  <si>
    <t>calaazin</t>
  </si>
  <si>
    <t>canonigos</t>
  </si>
  <si>
    <t>pimineto</t>
  </si>
  <si>
    <t>tortillas</t>
  </si>
  <si>
    <t>tortillas integral</t>
  </si>
  <si>
    <t>imanes y llaveros</t>
  </si>
  <si>
    <t>Centro</t>
  </si>
  <si>
    <t>pulsera</t>
  </si>
  <si>
    <t>llaveros</t>
  </si>
  <si>
    <t>pulseras</t>
  </si>
  <si>
    <t>remera y medias</t>
  </si>
  <si>
    <t>Cities</t>
  </si>
  <si>
    <t>canonigos-rucula</t>
  </si>
  <si>
    <t>cena mica</t>
  </si>
  <si>
    <t>Mica</t>
  </si>
  <si>
    <t>solomillo pollo empanado</t>
  </si>
  <si>
    <t>tangas</t>
  </si>
  <si>
    <t>latas gaseosa regalos</t>
  </si>
  <si>
    <t>regalo emilia</t>
  </si>
  <si>
    <t>primark</t>
  </si>
  <si>
    <t>eroski</t>
  </si>
  <si>
    <t>cerveza</t>
  </si>
  <si>
    <t>sazonador</t>
  </si>
  <si>
    <t>papas picantes</t>
  </si>
  <si>
    <t>cartera y bolsa</t>
  </si>
  <si>
    <t>ida</t>
  </si>
  <si>
    <t>vuelta</t>
  </si>
  <si>
    <t>segunda lata regalo</t>
  </si>
  <si>
    <t>vinagre limpieza</t>
  </si>
  <si>
    <t>pechuga de pollo</t>
  </si>
  <si>
    <t>hambvurguesa pollo</t>
  </si>
  <si>
    <t>arveja</t>
  </si>
  <si>
    <t>Limpiacristal y funda reloj</t>
  </si>
  <si>
    <t>filete empanado de pollo</t>
  </si>
  <si>
    <t>bizcocho choco</t>
  </si>
  <si>
    <t>burguer pollo bacon</t>
  </si>
  <si>
    <t>burguer pollo</t>
  </si>
  <si>
    <t>pan de burguer</t>
  </si>
  <si>
    <t>kitkat postre</t>
  </si>
  <si>
    <t>queso provolone</t>
  </si>
  <si>
    <t>pollo y papas</t>
  </si>
  <si>
    <t>CADA UNO:</t>
  </si>
  <si>
    <t>Persona</t>
  </si>
  <si>
    <t>Pago</t>
  </si>
  <si>
    <t>Gimnasio Septiembre</t>
  </si>
  <si>
    <t>Tarifa Movil</t>
  </si>
  <si>
    <t>Lowi</t>
  </si>
  <si>
    <t>abanico bianca</t>
  </si>
  <si>
    <t>esponja y antifaz</t>
  </si>
  <si>
    <t>pizarra</t>
  </si>
  <si>
    <t>TIGER</t>
  </si>
  <si>
    <t>kebab sabado</t>
  </si>
  <si>
    <t>quesos</t>
  </si>
  <si>
    <t>Regalo</t>
  </si>
  <si>
    <t>Paris</t>
  </si>
  <si>
    <t>pulpo yolanda</t>
  </si>
  <si>
    <t>Bizum</t>
  </si>
  <si>
    <t>cargador</t>
  </si>
  <si>
    <t xml:space="preserve">Gin </t>
  </si>
  <si>
    <t>Vuelta Aeropuerto</t>
  </si>
  <si>
    <t>Te Negro</t>
  </si>
  <si>
    <t>Pan Lacta</t>
  </si>
  <si>
    <t>Rucula Canonigos</t>
  </si>
  <si>
    <t>Naranja</t>
  </si>
  <si>
    <t>uber ida aeropuerto</t>
  </si>
  <si>
    <t>esponja desm</t>
  </si>
  <si>
    <t>patata queso curado</t>
  </si>
  <si>
    <t>patata serrano</t>
  </si>
  <si>
    <t>pepinillo en vingre</t>
  </si>
  <si>
    <t>patata ondulada</t>
  </si>
  <si>
    <t>patata light</t>
  </si>
  <si>
    <t>patata prociutto</t>
  </si>
  <si>
    <t>CADA UNO =</t>
  </si>
  <si>
    <t>Gimnasio Octubre</t>
  </si>
  <si>
    <t>Nata Cocina</t>
  </si>
  <si>
    <t>Rucula Canonigo</t>
  </si>
  <si>
    <t>Milas Pollo</t>
  </si>
  <si>
    <t>Flamenquines</t>
  </si>
  <si>
    <t>Picada Pavo</t>
  </si>
  <si>
    <t>20 ticket bus</t>
  </si>
  <si>
    <t>naranja</t>
  </si>
  <si>
    <t>impresion</t>
  </si>
  <si>
    <t>Registro</t>
  </si>
  <si>
    <t>zanahoria, berenjena</t>
  </si>
  <si>
    <t>impresiones</t>
  </si>
  <si>
    <t>Copy</t>
  </si>
  <si>
    <t>Milas</t>
  </si>
  <si>
    <t>Pomodoro</t>
  </si>
  <si>
    <t>helados</t>
  </si>
  <si>
    <t>Lorenzo</t>
  </si>
  <si>
    <t>Pastas</t>
  </si>
  <si>
    <t>Cívico 44</t>
  </si>
  <si>
    <t xml:space="preserve">Chocolate </t>
  </si>
  <si>
    <t xml:space="preserve">Chino </t>
  </si>
  <si>
    <t xml:space="preserve">chino </t>
  </si>
  <si>
    <t>maiz pizingallo</t>
  </si>
  <si>
    <t>Too2toGo</t>
  </si>
  <si>
    <t>Verduleria</t>
  </si>
  <si>
    <t>Crema de mani</t>
  </si>
  <si>
    <t>Carniceria</t>
  </si>
  <si>
    <t>jamon lonchas</t>
  </si>
  <si>
    <t>vinagre de manzana</t>
  </si>
  <si>
    <t>Dulce de Leche</t>
  </si>
  <si>
    <t>panceta</t>
  </si>
  <si>
    <t>papa</t>
  </si>
  <si>
    <t>yuca</t>
  </si>
  <si>
    <t>venezolano</t>
  </si>
  <si>
    <t>don satur salado</t>
  </si>
  <si>
    <t>ceibo</t>
  </si>
  <si>
    <t>polenta</t>
  </si>
  <si>
    <t>mantecol marmolado</t>
  </si>
  <si>
    <t>mantecol clasico</t>
  </si>
  <si>
    <t>fernet arg</t>
  </si>
  <si>
    <t>75 cl</t>
  </si>
  <si>
    <t>alfajores</t>
  </si>
  <si>
    <t>Don gaucho</t>
  </si>
  <si>
    <t>hummus</t>
  </si>
  <si>
    <t>Mas GO</t>
  </si>
  <si>
    <t>Abono telefonos</t>
  </si>
  <si>
    <t>sanwich</t>
  </si>
  <si>
    <t>Cuota Noviembre</t>
  </si>
  <si>
    <t>Paleta Asada</t>
  </si>
  <si>
    <t>Queso Gouda</t>
  </si>
  <si>
    <t>Canonigo</t>
  </si>
  <si>
    <t>Verduleria RIM</t>
  </si>
  <si>
    <t>2good2go</t>
  </si>
  <si>
    <t>Jamon de pavo</t>
  </si>
  <si>
    <t>Lidl</t>
  </si>
  <si>
    <t>queso vaca tierno</t>
  </si>
  <si>
    <t>edam en rodajas</t>
  </si>
  <si>
    <t>burguer meat mixta</t>
  </si>
  <si>
    <t>galletita dulce choco</t>
  </si>
  <si>
    <t>yogurt griego</t>
  </si>
  <si>
    <t>tortilla de trigo</t>
  </si>
  <si>
    <t>nuggets pollo</t>
  </si>
  <si>
    <t>250gr</t>
  </si>
  <si>
    <t>secreto de cerdo</t>
  </si>
  <si>
    <t>601gr</t>
  </si>
  <si>
    <t>limones</t>
  </si>
  <si>
    <t>batata</t>
  </si>
  <si>
    <t>pepinillos</t>
  </si>
  <si>
    <t>Pastilla Inodoro</t>
  </si>
  <si>
    <t>Galletita Salada</t>
  </si>
  <si>
    <t>Estropajo</t>
  </si>
  <si>
    <t>Lino Semilla</t>
  </si>
  <si>
    <t>Stevia Pastilla</t>
  </si>
  <si>
    <t>Cappuchino</t>
  </si>
  <si>
    <t>Canonigo Rucula</t>
  </si>
  <si>
    <t>arte in farina</t>
  </si>
  <si>
    <t>trix</t>
  </si>
  <si>
    <t>3 calcetines</t>
  </si>
  <si>
    <t>pomodoro</t>
  </si>
  <si>
    <t>1k 6</t>
  </si>
  <si>
    <t>carn macabeo</t>
  </si>
  <si>
    <t>660gr</t>
  </si>
  <si>
    <t>milanesas de pollo</t>
  </si>
  <si>
    <t>410gr</t>
  </si>
  <si>
    <t>tomate pera</t>
  </si>
  <si>
    <t>harina de trigo</t>
  </si>
  <si>
    <t>5Kg</t>
  </si>
  <si>
    <t>finger queso</t>
  </si>
  <si>
    <t>flan royal</t>
  </si>
  <si>
    <t>mani picante</t>
  </si>
  <si>
    <t>gouda lonchas</t>
  </si>
  <si>
    <t>mix frutos secos</t>
  </si>
  <si>
    <t>queso tierno</t>
  </si>
  <si>
    <t>jamon de pavo</t>
  </si>
  <si>
    <t>budin</t>
  </si>
  <si>
    <t>Cobro lineas telefono</t>
  </si>
  <si>
    <t>almuerzo con Luciana</t>
  </si>
  <si>
    <t>ginos</t>
  </si>
  <si>
    <t>decapante</t>
  </si>
  <si>
    <t>Fruta - Mis niñas</t>
  </si>
  <si>
    <t>500gr</t>
  </si>
  <si>
    <t>2k</t>
  </si>
  <si>
    <t>tartera</t>
  </si>
  <si>
    <t>set</t>
  </si>
  <si>
    <t>lidl</t>
  </si>
  <si>
    <t>alicate</t>
  </si>
  <si>
    <t>leche condensada</t>
  </si>
  <si>
    <t>yogurt arandanos</t>
  </si>
  <si>
    <t>patatas alioli</t>
  </si>
  <si>
    <t>cabeza de lomo/bondiola</t>
  </si>
  <si>
    <t>Panificadora-regalo</t>
  </si>
  <si>
    <t>lidl online</t>
  </si>
  <si>
    <t>zanahoria y limon</t>
  </si>
  <si>
    <t>maiz</t>
  </si>
  <si>
    <t>Repuestos Filtro</t>
  </si>
  <si>
    <t>carn el rocio</t>
  </si>
  <si>
    <t>cordobeses jyq</t>
  </si>
  <si>
    <t>rucula/canonigo</t>
  </si>
  <si>
    <t>Turron Choco</t>
  </si>
  <si>
    <t>DIAN</t>
  </si>
  <si>
    <t>Queso Lonchas</t>
  </si>
  <si>
    <t>Bocha Pavo</t>
  </si>
  <si>
    <t>Queso Ronda</t>
  </si>
  <si>
    <t>Coca Cola light</t>
  </si>
  <si>
    <t>Fruta - RIM</t>
  </si>
  <si>
    <t>Bazar Andalucia</t>
  </si>
  <si>
    <t>Bolsa y Gastador Metal</t>
  </si>
  <si>
    <t>Tomate Pera</t>
  </si>
  <si>
    <t>huevos M</t>
  </si>
  <si>
    <t>Gimnasio Diciembre</t>
  </si>
  <si>
    <t>Relleno de vacuno</t>
  </si>
  <si>
    <t>LIDL</t>
  </si>
  <si>
    <t>Helado limon</t>
  </si>
  <si>
    <t>Espirales Tricolor</t>
  </si>
  <si>
    <t>tortellini 3 quesos</t>
  </si>
  <si>
    <t>tortellini jamon</t>
  </si>
  <si>
    <t>Espaguettis</t>
  </si>
  <si>
    <t>salsa pesto rosso</t>
  </si>
  <si>
    <t>Sobre perfume armario</t>
  </si>
  <si>
    <t>Maiz</t>
  </si>
  <si>
    <t>Garbanzos</t>
  </si>
  <si>
    <t>Galletas rellenas</t>
  </si>
  <si>
    <t>Patatas Jamon</t>
  </si>
  <si>
    <t>Queso Light</t>
  </si>
  <si>
    <t>Patatas onduladas</t>
  </si>
  <si>
    <t>cordobeses rellenos</t>
  </si>
  <si>
    <t>jamon cocido lonchas</t>
  </si>
  <si>
    <t>500grm</t>
  </si>
  <si>
    <t>caja cables cuadrado</t>
  </si>
  <si>
    <t>enchufe</t>
  </si>
  <si>
    <t>crema pistacho</t>
  </si>
  <si>
    <t>saladix rex</t>
  </si>
  <si>
    <t>yogurt mango</t>
  </si>
  <si>
    <t>yogurt liquido</t>
  </si>
  <si>
    <t>busca polo</t>
  </si>
  <si>
    <t>zanahoria y berenjena</t>
  </si>
  <si>
    <t>bizum</t>
  </si>
  <si>
    <t>levadura de panaderia</t>
  </si>
  <si>
    <t>canonigos y rucula</t>
  </si>
  <si>
    <t>Naranja y Yuca</t>
  </si>
  <si>
    <t>Papel horno</t>
  </si>
  <si>
    <t>pantalones</t>
  </si>
  <si>
    <t>Lefties</t>
  </si>
  <si>
    <t>merienda viernes</t>
  </si>
  <si>
    <t>de gustar</t>
  </si>
  <si>
    <t>cabeza de lomo</t>
  </si>
  <si>
    <t>fingers de queso</t>
  </si>
  <si>
    <t>cacahuete</t>
  </si>
  <si>
    <t>patatas light</t>
  </si>
  <si>
    <t>canonigos rucula</t>
  </si>
  <si>
    <t>pepinillos vinagre</t>
  </si>
  <si>
    <t>regañas artesanal</t>
  </si>
  <si>
    <t>choco blanco</t>
  </si>
  <si>
    <t>galleta salada</t>
  </si>
  <si>
    <t>Cena</t>
  </si>
  <si>
    <t>red verde</t>
  </si>
  <si>
    <t>milanesas</t>
  </si>
  <si>
    <t>2KG</t>
  </si>
  <si>
    <t>queso brie</t>
  </si>
  <si>
    <t>Abono Diciembre</t>
  </si>
  <si>
    <t>Tortilla patatas</t>
  </si>
  <si>
    <t>Picada pollo pavo</t>
  </si>
  <si>
    <t>Pechuga Entera</t>
  </si>
  <si>
    <t>Queso Cremoso</t>
  </si>
  <si>
    <t>Hummus</t>
  </si>
  <si>
    <t>Gouyda</t>
  </si>
  <si>
    <t>Coulant</t>
  </si>
  <si>
    <t>Cheesecake</t>
  </si>
  <si>
    <t>Levadura de panaderia</t>
  </si>
  <si>
    <t>Harina defuerza</t>
  </si>
  <si>
    <t>Almuerzo Luciana</t>
  </si>
  <si>
    <t>Enrique y Paco</t>
  </si>
  <si>
    <t>2GOOD2GO</t>
  </si>
  <si>
    <t>ceb,tom,boñ,zan</t>
  </si>
  <si>
    <t>agua oxigenada</t>
  </si>
  <si>
    <t>nata Cocina</t>
  </si>
  <si>
    <t>ensalada duo</t>
  </si>
  <si>
    <t>infunsion</t>
  </si>
  <si>
    <t>tortilla trigo</t>
  </si>
  <si>
    <t>cintas bacon</t>
  </si>
  <si>
    <t>cebolla, zanahoria y tomate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</si>
</sst>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[$€]#,##0"/>
    <numFmt numFmtId="165" formatCode="#,##0.00\ [$€-1]"/>
    <numFmt numFmtId="166" formatCode="#,##0\ [$€-1]"/>
    <numFmt numFmtId="167" formatCode="#,##0.00&quot;€&quot;"/>
    <numFmt numFmtId="168" formatCode="&quot;$&quot;#,##0"/>
    <numFmt numFmtId="169" formatCode="\+\$#,###;\-\$#,###;\$0"/>
    <numFmt numFmtId="170" formatCode="d&quot;/&quot;mm&quot;/&quot;"/>
    <numFmt numFmtId="171" formatCode="dd/mm"/>
    <numFmt numFmtId="172" formatCode="d/m"/>
    <numFmt numFmtId="173" formatCode="d\.m"/>
  </numFmts>
  <fonts count="28" x14ac:knownFonts="1">
    <font>
      <sz val="10"/>
      <color rgb="FF000000"/>
      <name val="Arial"/>
    </font>
    <font>
      <b/>
      <sz val="11"/>
      <color rgb="FF000000"/>
      <name val="Lato"/>
    </font>
    <font>
      <i/>
      <sz val="11"/>
      <color rgb="FF000000"/>
      <name val="Lato"/>
    </font>
    <font>
      <b/>
      <i/>
      <sz val="11"/>
      <color rgb="FF000000"/>
      <name val="Lato"/>
    </font>
    <font>
      <sz val="11"/>
      <color rgb="FF000000"/>
      <name val="Lato"/>
    </font>
    <font>
      <sz val="10"/>
      <name val="Arial"/>
      <family val="2"/>
    </font>
    <font>
      <i/>
      <sz val="10"/>
      <color rgb="FF708090"/>
      <name val="Lato"/>
    </font>
    <font>
      <i/>
      <sz val="10"/>
      <color rgb="FFCCCCCC"/>
      <name val="Lato"/>
    </font>
    <font>
      <sz val="10"/>
      <color rgb="FFF46524"/>
      <name val="Lato"/>
    </font>
    <font>
      <b/>
      <sz val="18"/>
      <color rgb="FFF46524"/>
      <name val="Raleway"/>
    </font>
    <font>
      <b/>
      <u/>
      <sz val="10"/>
      <color rgb="FF000000"/>
      <name val="Lato"/>
    </font>
    <font>
      <b/>
      <u/>
      <sz val="10"/>
      <color rgb="FF000000"/>
      <name val="Lato"/>
    </font>
    <font>
      <sz val="10"/>
      <name val="Lato"/>
    </font>
    <font>
      <b/>
      <sz val="11"/>
      <color rgb="FF334960"/>
      <name val="Lato"/>
    </font>
    <font>
      <sz val="10"/>
      <color rgb="FF000000"/>
      <name val="Lato"/>
    </font>
    <font>
      <b/>
      <sz val="10"/>
      <color rgb="FF000000"/>
      <name val="Lato"/>
    </font>
    <font>
      <sz val="10"/>
      <color rgb="FF576475"/>
      <name val="Lato"/>
    </font>
    <font>
      <b/>
      <u/>
      <sz val="10"/>
      <color rgb="FF000000"/>
      <name val="Lato"/>
    </font>
    <font>
      <b/>
      <u/>
      <sz val="10"/>
      <color rgb="FF000000"/>
      <name val="Lato"/>
    </font>
    <font>
      <b/>
      <sz val="10"/>
      <name val="Lato"/>
    </font>
    <font>
      <sz val="10"/>
      <name val="Lato"/>
    </font>
    <font>
      <b/>
      <sz val="10"/>
      <color rgb="FF000000"/>
      <name val="Lato"/>
    </font>
    <font>
      <sz val="10"/>
      <color rgb="FF000000"/>
      <name val="Lato"/>
    </font>
    <font>
      <sz val="10"/>
      <name val="Arial"/>
      <family val="2"/>
    </font>
    <font>
      <sz val="10"/>
      <color rgb="FF576475"/>
      <name val="Lato"/>
    </font>
    <font>
      <b/>
      <sz val="10"/>
      <color rgb="FFF46524"/>
      <name val="Raleway"/>
    </font>
    <font>
      <b/>
      <sz val="10"/>
      <color rgb="FF334960"/>
      <name val="Lato"/>
    </font>
    <font>
      <sz val="10"/>
      <color rgb="FF334960"/>
      <name val="Lato"/>
    </font>
  </fonts>
  <fills count="7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334960"/>
        <bgColor rgb="FF334960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A7B0BF"/>
      </bottom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D9D9D9"/>
      </top>
      <bottom style="hair">
        <color rgb="FFD9D9D9"/>
      </bottom>
      <diagonal/>
    </border>
    <border>
      <left/>
      <right/>
      <top/>
      <bottom style="hair">
        <color rgb="FFD9D9D9"/>
      </bottom>
      <diagonal/>
    </border>
    <border>
      <left/>
      <right/>
      <top/>
      <bottom style="thin">
        <color rgb="FFCCCCCC"/>
      </bottom>
      <diagonal/>
    </border>
  </borders>
  <cellStyleXfs count="1">
    <xf numFmtId="0" fontId="0" fillId="0" borderId="0"/>
  </cellStyleXfs>
  <cellXfs count="152">
    <xf numFmtId="0" fontId="0" fillId="0" borderId="0" xfId="0"/>
    <xf numFmtId="16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top"/>
    </xf>
    <xf numFmtId="164" fontId="3" fillId="0" borderId="2" xfId="0" applyNumberFormat="1" applyFont="1" applyBorder="1" applyAlignment="1">
      <alignment horizontal="center" vertical="top"/>
    </xf>
    <xf numFmtId="164" fontId="2" fillId="0" borderId="2" xfId="0" applyNumberFormat="1" applyFont="1" applyBorder="1" applyAlignment="1">
      <alignment horizontal="center" vertical="top"/>
    </xf>
    <xf numFmtId="165" fontId="2" fillId="2" borderId="1" xfId="0" applyNumberFormat="1" applyFont="1" applyFill="1" applyBorder="1" applyAlignment="1">
      <alignment horizontal="center" vertical="top"/>
    </xf>
    <xf numFmtId="165" fontId="4" fillId="2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top"/>
    </xf>
    <xf numFmtId="165" fontId="2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168" fontId="1" fillId="0" borderId="9" xfId="0" applyNumberFormat="1" applyFont="1" applyBorder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0" fontId="1" fillId="0" borderId="10" xfId="0" applyFont="1" applyBorder="1" applyAlignment="1">
      <alignment horizontal="center"/>
    </xf>
    <xf numFmtId="168" fontId="4" fillId="0" borderId="10" xfId="0" applyNumberFormat="1" applyFont="1" applyBorder="1" applyAlignment="1">
      <alignment horizontal="center"/>
    </xf>
    <xf numFmtId="169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/>
    <xf numFmtId="0" fontId="9" fillId="0" borderId="11" xfId="0" applyFont="1" applyBorder="1" applyAlignment="1">
      <alignment horizontal="left"/>
    </xf>
    <xf numFmtId="166" fontId="8" fillId="0" borderId="0" xfId="0" applyNumberFormat="1" applyFont="1"/>
    <xf numFmtId="165" fontId="11" fillId="0" borderId="0" xfId="0" applyNumberFormat="1" applyFont="1" applyAlignment="1">
      <alignment horizontal="left"/>
    </xf>
    <xf numFmtId="0" fontId="12" fillId="0" borderId="0" xfId="0" applyFont="1"/>
    <xf numFmtId="166" fontId="12" fillId="0" borderId="0" xfId="0" applyNumberFormat="1" applyFont="1"/>
    <xf numFmtId="0" fontId="13" fillId="0" borderId="12" xfId="0" applyFont="1" applyBorder="1" applyAlignment="1">
      <alignment horizontal="right" vertical="center"/>
    </xf>
    <xf numFmtId="165" fontId="13" fillId="0" borderId="12" xfId="0" applyNumberFormat="1" applyFont="1" applyBorder="1" applyAlignment="1">
      <alignment horizontal="center" vertical="center"/>
    </xf>
    <xf numFmtId="165" fontId="13" fillId="0" borderId="12" xfId="0" applyNumberFormat="1" applyFont="1" applyBorder="1" applyAlignment="1">
      <alignment horizontal="left" vertical="center"/>
    </xf>
    <xf numFmtId="0" fontId="12" fillId="0" borderId="12" xfId="0" applyFont="1" applyBorder="1" applyAlignment="1">
      <alignment vertical="center"/>
    </xf>
    <xf numFmtId="0" fontId="13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vertical="center"/>
    </xf>
    <xf numFmtId="0" fontId="13" fillId="0" borderId="13" xfId="0" applyFont="1" applyBorder="1" applyAlignment="1">
      <alignment horizontal="center" vertical="center"/>
    </xf>
    <xf numFmtId="166" fontId="13" fillId="0" borderId="13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left" vertical="center"/>
    </xf>
    <xf numFmtId="166" fontId="13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170" fontId="14" fillId="0" borderId="14" xfId="0" applyNumberFormat="1" applyFont="1" applyBorder="1" applyAlignment="1">
      <alignment horizontal="center" vertical="center"/>
    </xf>
    <xf numFmtId="165" fontId="15" fillId="0" borderId="15" xfId="0" applyNumberFormat="1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14" fillId="0" borderId="14" xfId="0" applyFont="1" applyBorder="1" applyAlignment="1">
      <alignment horizontal="left" vertical="center"/>
    </xf>
    <xf numFmtId="0" fontId="14" fillId="0" borderId="14" xfId="0" applyFont="1" applyBorder="1" applyAlignment="1">
      <alignment horizontal="center" vertical="center"/>
    </xf>
    <xf numFmtId="171" fontId="14" fillId="0" borderId="14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7" fillId="4" borderId="0" xfId="0" applyFont="1" applyFill="1" applyAlignment="1">
      <alignment horizontal="left" vertical="center" wrapText="1"/>
    </xf>
    <xf numFmtId="0" fontId="12" fillId="0" borderId="16" xfId="0" applyFont="1" applyBorder="1"/>
    <xf numFmtId="166" fontId="12" fillId="0" borderId="16" xfId="0" applyNumberFormat="1" applyFont="1" applyBorder="1"/>
    <xf numFmtId="0" fontId="13" fillId="0" borderId="0" xfId="0" applyFont="1" applyAlignment="1">
      <alignment horizontal="center" vertical="center"/>
    </xf>
    <xf numFmtId="165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2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2" fontId="13" fillId="0" borderId="0" xfId="0" applyNumberFormat="1" applyFont="1" applyAlignment="1">
      <alignment horizontal="center" vertical="center"/>
    </xf>
    <xf numFmtId="172" fontId="14" fillId="0" borderId="15" xfId="0" applyNumberFormat="1" applyFont="1" applyBorder="1" applyAlignment="1">
      <alignment horizontal="center" vertical="center"/>
    </xf>
    <xf numFmtId="170" fontId="14" fillId="0" borderId="0" xfId="0" applyNumberFormat="1" applyFont="1" applyAlignment="1">
      <alignment horizontal="center" vertical="center"/>
    </xf>
    <xf numFmtId="165" fontId="15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5" fillId="0" borderId="0" xfId="0" applyFont="1"/>
    <xf numFmtId="172" fontId="14" fillId="0" borderId="0" xfId="0" applyNumberFormat="1" applyFont="1" applyAlignment="1">
      <alignment horizontal="center" vertical="center"/>
    </xf>
    <xf numFmtId="165" fontId="15" fillId="3" borderId="15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72" fontId="14" fillId="0" borderId="14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0" borderId="11" xfId="0" applyFont="1" applyBorder="1" applyAlignment="1">
      <alignment horizontal="center"/>
    </xf>
    <xf numFmtId="166" fontId="8" fillId="0" borderId="0" xfId="0" applyNumberFormat="1" applyFont="1" applyAlignment="1">
      <alignment horizontal="center"/>
    </xf>
    <xf numFmtId="165" fontId="18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16" xfId="0" applyFont="1" applyBorder="1" applyAlignment="1">
      <alignment horizontal="center"/>
    </xf>
    <xf numFmtId="166" fontId="12" fillId="0" borderId="16" xfId="0" applyNumberFormat="1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/>
    </xf>
    <xf numFmtId="165" fontId="19" fillId="3" borderId="15" xfId="0" applyNumberFormat="1" applyFont="1" applyFill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5" fontId="13" fillId="0" borderId="0" xfId="0" applyNumberFormat="1" applyFont="1" applyAlignment="1">
      <alignment horizontal="left" vertical="center"/>
    </xf>
    <xf numFmtId="173" fontId="14" fillId="0" borderId="15" xfId="0" applyNumberFormat="1" applyFont="1" applyBorder="1" applyAlignment="1">
      <alignment horizontal="center" vertical="center"/>
    </xf>
    <xf numFmtId="0" fontId="12" fillId="5" borderId="0" xfId="0" applyFont="1" applyFill="1" applyAlignment="1">
      <alignment vertical="center"/>
    </xf>
    <xf numFmtId="171" fontId="14" fillId="5" borderId="14" xfId="0" applyNumberFormat="1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170" fontId="14" fillId="5" borderId="14" xfId="0" applyNumberFormat="1" applyFont="1" applyFill="1" applyBorder="1" applyAlignment="1">
      <alignment horizontal="center" vertical="center"/>
    </xf>
    <xf numFmtId="172" fontId="14" fillId="5" borderId="14" xfId="0" applyNumberFormat="1" applyFont="1" applyFill="1" applyBorder="1" applyAlignment="1">
      <alignment horizontal="center" vertical="center"/>
    </xf>
    <xf numFmtId="165" fontId="15" fillId="5" borderId="15" xfId="0" applyNumberFormat="1" applyFont="1" applyFill="1" applyBorder="1" applyAlignment="1">
      <alignment horizontal="center" vertical="center"/>
    </xf>
    <xf numFmtId="165" fontId="15" fillId="3" borderId="0" xfId="0" applyNumberFormat="1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left" vertical="center"/>
    </xf>
    <xf numFmtId="0" fontId="16" fillId="5" borderId="0" xfId="0" applyFont="1" applyFill="1" applyAlignment="1">
      <alignment horizontal="center" vertical="center"/>
    </xf>
    <xf numFmtId="170" fontId="14" fillId="5" borderId="0" xfId="0" applyNumberFormat="1" applyFont="1" applyFill="1" applyAlignment="1">
      <alignment horizontal="center" vertical="center"/>
    </xf>
    <xf numFmtId="165" fontId="15" fillId="5" borderId="0" xfId="0" applyNumberFormat="1" applyFont="1" applyFill="1" applyAlignment="1">
      <alignment horizontal="center" vertical="center"/>
    </xf>
    <xf numFmtId="165" fontId="15" fillId="6" borderId="15" xfId="0" applyNumberFormat="1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left" vertical="center"/>
    </xf>
    <xf numFmtId="0" fontId="16" fillId="5" borderId="0" xfId="0" applyFont="1" applyFill="1" applyAlignment="1">
      <alignment horizontal="left" vertical="center"/>
    </xf>
    <xf numFmtId="0" fontId="13" fillId="0" borderId="11" xfId="0" applyFont="1" applyBorder="1" applyAlignment="1">
      <alignment horizontal="right" vertical="center"/>
    </xf>
    <xf numFmtId="165" fontId="13" fillId="0" borderId="11" xfId="0" applyNumberFormat="1" applyFont="1" applyBorder="1" applyAlignment="1">
      <alignment horizontal="center" vertical="center"/>
    </xf>
    <xf numFmtId="0" fontId="15" fillId="0" borderId="0" xfId="0" applyFont="1" applyAlignment="1">
      <alignment horizontal="right"/>
    </xf>
    <xf numFmtId="165" fontId="13" fillId="0" borderId="0" xfId="0" applyNumberFormat="1" applyFont="1" applyAlignment="1">
      <alignment horizontal="left"/>
    </xf>
    <xf numFmtId="0" fontId="20" fillId="5" borderId="0" xfId="0" applyFont="1" applyFill="1"/>
    <xf numFmtId="165" fontId="21" fillId="3" borderId="15" xfId="0" applyNumberFormat="1" applyFont="1" applyFill="1" applyBorder="1" applyAlignment="1">
      <alignment horizontal="center"/>
    </xf>
    <xf numFmtId="0" fontId="22" fillId="5" borderId="15" xfId="0" applyFont="1" applyFill="1" applyBorder="1" applyAlignment="1">
      <alignment horizontal="center"/>
    </xf>
    <xf numFmtId="0" fontId="23" fillId="5" borderId="14" xfId="0" applyFont="1" applyFill="1" applyBorder="1"/>
    <xf numFmtId="0" fontId="22" fillId="5" borderId="14" xfId="0" applyFont="1" applyFill="1" applyBorder="1"/>
    <xf numFmtId="0" fontId="24" fillId="5" borderId="1" xfId="0" applyFont="1" applyFill="1" applyBorder="1" applyAlignment="1">
      <alignment horizontal="center"/>
    </xf>
    <xf numFmtId="0" fontId="25" fillId="0" borderId="11" xfId="0" applyFont="1" applyBorder="1" applyAlignment="1">
      <alignment horizontal="center"/>
    </xf>
    <xf numFmtId="165" fontId="8" fillId="0" borderId="0" xfId="0" applyNumberFormat="1" applyFont="1" applyAlignment="1">
      <alignment horizontal="center"/>
    </xf>
    <xf numFmtId="165" fontId="26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65" fontId="27" fillId="0" borderId="0" xfId="0" applyNumberFormat="1" applyFont="1" applyAlignment="1">
      <alignment horizontal="center" vertical="center"/>
    </xf>
    <xf numFmtId="2" fontId="26" fillId="0" borderId="0" xfId="0" applyNumberFormat="1" applyFont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165" fontId="27" fillId="0" borderId="13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165" fontId="14" fillId="3" borderId="15" xfId="0" applyNumberFormat="1" applyFont="1" applyFill="1" applyBorder="1" applyAlignment="1">
      <alignment horizontal="center" vertical="center"/>
    </xf>
    <xf numFmtId="3" fontId="14" fillId="5" borderId="14" xfId="0" applyNumberFormat="1" applyFont="1" applyFill="1" applyBorder="1" applyAlignment="1">
      <alignment horizontal="center" vertical="center"/>
    </xf>
    <xf numFmtId="165" fontId="14" fillId="5" borderId="15" xfId="0" applyNumberFormat="1" applyFont="1" applyFill="1" applyBorder="1" applyAlignment="1">
      <alignment horizontal="center" vertical="center"/>
    </xf>
    <xf numFmtId="170" fontId="15" fillId="5" borderId="14" xfId="0" applyNumberFormat="1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5" fillId="0" borderId="4" xfId="0" applyFont="1" applyBorder="1"/>
    <xf numFmtId="164" fontId="1" fillId="0" borderId="5" xfId="0" applyNumberFormat="1" applyFont="1" applyBorder="1" applyAlignment="1">
      <alignment horizontal="center" vertical="center"/>
    </xf>
    <xf numFmtId="0" fontId="5" fillId="0" borderId="6" xfId="0" applyFont="1" applyBorder="1"/>
    <xf numFmtId="164" fontId="1" fillId="0" borderId="7" xfId="0" applyNumberFormat="1" applyFont="1" applyBorder="1" applyAlignment="1">
      <alignment horizontal="center" vertical="center"/>
    </xf>
    <xf numFmtId="0" fontId="5" fillId="0" borderId="8" xfId="0" applyFont="1" applyBorder="1"/>
    <xf numFmtId="0" fontId="7" fillId="0" borderId="0" xfId="0" applyFont="1" applyAlignment="1">
      <alignment horizontal="left" vertical="center" wrapText="1"/>
    </xf>
    <xf numFmtId="0" fontId="0" fillId="0" borderId="0" xfId="0"/>
    <xf numFmtId="0" fontId="10" fillId="0" borderId="0" xfId="0" applyFont="1" applyAlignment="1">
      <alignment horizontal="right"/>
    </xf>
    <xf numFmtId="0" fontId="7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</cellXfs>
  <cellStyles count="1">
    <cellStyle name="Normal" xfId="0" builtinId="0"/>
  </cellStyles>
  <dxfs count="16"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687887"/>
      </font>
      <fill>
        <patternFill patternType="none"/>
      </fill>
    </dxf>
    <dxf>
      <font>
        <color rgb="FFC53929"/>
      </font>
      <fill>
        <patternFill patternType="none"/>
      </fill>
    </dxf>
    <dxf>
      <fill>
        <patternFill patternType="solid">
          <fgColor rgb="FFFCECE6"/>
          <bgColor rgb="FFFCECE6"/>
        </patternFill>
      </fill>
    </dxf>
    <dxf>
      <fill>
        <patternFill patternType="solid">
          <fgColor rgb="FFFCECE6"/>
          <bgColor rgb="FFFCECE6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3">
    <tableStyle name="Febrero-style" pivot="0" count="3" xr9:uid="{00000000-0011-0000-FFFF-FFFF00000000}">
      <tableStyleElement type="headerRow" dxfId="15"/>
      <tableStyleElement type="firstRowStripe" dxfId="14"/>
      <tableStyleElement type="secondRowStripe" dxfId="13"/>
    </tableStyle>
    <tableStyle name="Marzo-style" pivot="0" count="2" xr9:uid="{00000000-0011-0000-FFFF-FFFF01000000}">
      <tableStyleElement type="firstRowStripe" dxfId="12"/>
      <tableStyleElement type="secondRowStripe" dxfId="11"/>
    </tableStyle>
    <tableStyle name="Abril-style" pivot="0" count="2" xr9:uid="{00000000-0011-0000-FFFF-FFFF02000000}"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ransaccion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nsaccione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E66:G92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Febrer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E59:H59" headerRowCount="0">
  <tableColumns count="4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</tableColumns>
  <tableStyleInfo name="Marzo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E83:G85" headerRowCount="0">
  <tableColumns count="3">
    <tableColumn id="1" xr3:uid="{00000000-0010-0000-0200-000001000000}" name="Column1"/>
    <tableColumn id="2" xr3:uid="{00000000-0010-0000-0200-000002000000}" name="Column2"/>
    <tableColumn id="3" xr3:uid="{00000000-0010-0000-0200-000003000000}" name="Column3"/>
  </tableColumns>
  <tableStyleInfo name="Abril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1020"/>
  <sheetViews>
    <sheetView showGridLines="0" workbookViewId="0"/>
  </sheetViews>
  <sheetFormatPr baseColWidth="10" defaultColWidth="12.6640625" defaultRowHeight="15.75" customHeight="1" x14ac:dyDescent="0.15"/>
  <cols>
    <col min="1" max="1" width="11.6640625" customWidth="1"/>
    <col min="2" max="2" width="18.1640625" customWidth="1"/>
    <col min="3" max="3" width="11.6640625" customWidth="1"/>
    <col min="4" max="8" width="8.1640625" customWidth="1"/>
    <col min="9" max="9" width="9.6640625" customWidth="1"/>
    <col min="10" max="13" width="8.1640625" customWidth="1"/>
    <col min="14" max="14" width="10.1640625" customWidth="1"/>
    <col min="15" max="15" width="9.5" customWidth="1"/>
    <col min="16" max="17" width="9.6640625" customWidth="1"/>
    <col min="18" max="18" width="13.6640625" customWidth="1"/>
    <col min="19" max="19" width="9.6640625" customWidth="1"/>
    <col min="20" max="20" width="21" customWidth="1"/>
    <col min="21" max="41" width="9.6640625" customWidth="1"/>
  </cols>
  <sheetData>
    <row r="1" spans="1:41" ht="14" x14ac:dyDescent="0.2">
      <c r="A1" s="1"/>
      <c r="B1" s="1"/>
      <c r="C1" s="1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1"/>
      <c r="R1" s="3" t="s">
        <v>13</v>
      </c>
      <c r="S1" s="1"/>
      <c r="T1" s="3" t="s">
        <v>14</v>
      </c>
      <c r="U1" s="1"/>
      <c r="V1" s="4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4" x14ac:dyDescent="0.2">
      <c r="A2" s="5"/>
      <c r="B2" s="6" t="s">
        <v>15</v>
      </c>
      <c r="C2" s="7"/>
      <c r="D2" s="8">
        <f t="shared" ref="D2:G2" si="0">SUM(D3:D18)</f>
        <v>797.75</v>
      </c>
      <c r="E2" s="8">
        <f t="shared" si="0"/>
        <v>754.04</v>
      </c>
      <c r="F2" s="8">
        <f t="shared" si="0"/>
        <v>723.7299999999999</v>
      </c>
      <c r="G2" s="8">
        <f t="shared" si="0"/>
        <v>878.56999999999994</v>
      </c>
      <c r="H2" s="8">
        <f t="shared" ref="H2:O2" si="1">SUM(H4:H18)</f>
        <v>803.93999999999994</v>
      </c>
      <c r="I2" s="8">
        <f t="shared" si="1"/>
        <v>1191.2800000000002</v>
      </c>
      <c r="J2" s="8">
        <f t="shared" si="1"/>
        <v>798.23</v>
      </c>
      <c r="K2" s="8">
        <f t="shared" si="1"/>
        <v>613.19999999999993</v>
      </c>
      <c r="L2" s="9">
        <f t="shared" si="1"/>
        <v>320.43000000000006</v>
      </c>
      <c r="M2" s="8">
        <f t="shared" si="1"/>
        <v>494.36999999999989</v>
      </c>
      <c r="N2" s="9">
        <f t="shared" si="1"/>
        <v>568.58999999999992</v>
      </c>
      <c r="O2" s="8">
        <f t="shared" si="1"/>
        <v>456.53</v>
      </c>
      <c r="P2" s="10">
        <f>SUM(D2:O2)</f>
        <v>8400.6600000000017</v>
      </c>
      <c r="Q2" s="11"/>
      <c r="R2" s="12">
        <f>AVERAGE(D2:O2)</f>
        <v>700.05500000000018</v>
      </c>
      <c r="S2" s="11"/>
      <c r="T2" s="12">
        <v>929</v>
      </c>
      <c r="U2" s="1"/>
      <c r="V2" s="4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customHeight="1" x14ac:dyDescent="0.2">
      <c r="A3" s="13"/>
      <c r="B3" s="140"/>
      <c r="C3" s="141"/>
      <c r="D3" s="15"/>
      <c r="E3" s="15"/>
      <c r="F3" s="15"/>
      <c r="G3" s="15"/>
      <c r="H3" s="15" t="str">
        <f>IF(ISBLANK($B3), "", SUMIF([1]Transacciones!$G:$G,$B3,[1]Transacciones!$C:$C))</f>
        <v/>
      </c>
      <c r="I3" s="15"/>
      <c r="J3" s="15"/>
      <c r="K3" s="140"/>
      <c r="L3" s="141"/>
      <c r="M3" s="140"/>
      <c r="N3" s="141"/>
      <c r="O3" s="14"/>
      <c r="P3" s="13"/>
      <c r="Q3" s="13"/>
      <c r="R3" s="13"/>
      <c r="S3" s="13"/>
      <c r="T3" s="13"/>
      <c r="U3" s="1"/>
      <c r="V3" s="4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ht="18" customHeight="1" x14ac:dyDescent="0.2">
      <c r="A4" s="13"/>
      <c r="B4" s="142" t="s">
        <v>16</v>
      </c>
      <c r="C4" s="143"/>
      <c r="D4" s="9">
        <f>IF(ISBLANK($B4), "", SUMIF(Enero!$G:$G,$B4,Enero!$C:$C))</f>
        <v>71.5</v>
      </c>
      <c r="E4" s="9">
        <f>IF(ISBLANK($B4), "", SUMIF(Febrero!$G:$G,$B4,Febrero!$C:$C))</f>
        <v>77.94</v>
      </c>
      <c r="F4" s="9">
        <f>IF(ISBLANK($B4), "", SUMIF(Marzo!$G:$G,$B4,Marzo!$C:$C))</f>
        <v>67.399999999999991</v>
      </c>
      <c r="G4" s="9">
        <f>IF(ISBLANK($B4), "", SUMIF(Abril!$G:$G,$B4,Abril!$C:$C))</f>
        <v>64.97</v>
      </c>
      <c r="H4" s="9">
        <f>IF(ISBLANK($B4), "", SUMIF(Mayo!$G:$G,$B4,Mayo!$C:$C))</f>
        <v>73.19</v>
      </c>
      <c r="I4" s="9">
        <f>IF(ISBLANK($B4), "", SUMIF(Junio!$G:$G,$B4,Junio!$C:$C))</f>
        <v>139.60999999999999</v>
      </c>
      <c r="J4" s="9">
        <f>IF(ISBLANK($B4), "", SUMIF(Julio!$G:$G,$B4,Julio!$C:$C))</f>
        <v>119.17000000000002</v>
      </c>
      <c r="K4" s="9">
        <f>IF(ISBLANK($B4), "", SUMIF(Agosto!$G:$G,$B4,Agosto!$C:$C))</f>
        <v>41.15</v>
      </c>
      <c r="L4" s="9">
        <f>IF(ISBLANK($B4), "", SUMIF(Septiembre!$G:$G,$B4,Septiembre!$C:$C))</f>
        <v>6.38</v>
      </c>
      <c r="M4" s="9">
        <f>IF(ISBLANK($B4), "", SUMIF(Octubre!$G:$G,$B4,Octubre!$C:$C))</f>
        <v>88.690000000000012</v>
      </c>
      <c r="N4" s="9">
        <f>IF(ISBLANK($B4), "", SUMIF(Noviembre!$G:$G,$B4,Noviembre!$C:$C))</f>
        <v>70.5</v>
      </c>
      <c r="O4" s="9">
        <f>IF(ISBLANK($B4), "", SUMIF(Diciembre!$G:$G,$B4,Diciembre!$C:$C))</f>
        <v>84.600000000000009</v>
      </c>
      <c r="P4" s="16">
        <f t="shared" ref="P4:P17" si="2">SUM(D4:O4)</f>
        <v>905.1</v>
      </c>
      <c r="Q4" s="17"/>
      <c r="R4" s="18">
        <f t="shared" ref="R4:R17" si="3">AVERAGE(D4:K4)</f>
        <v>81.866249999999994</v>
      </c>
      <c r="S4" s="17"/>
      <c r="T4" s="19">
        <v>47.57</v>
      </c>
      <c r="U4" s="1"/>
      <c r="V4" s="4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ht="18" customHeight="1" x14ac:dyDescent="0.2">
      <c r="A5" s="13"/>
      <c r="B5" s="142" t="s">
        <v>17</v>
      </c>
      <c r="C5" s="143"/>
      <c r="D5" s="9">
        <f>IF(ISBLANK($B5), "", SUMIF(Enero!$G:$G,$B5,Enero!$C:$C))</f>
        <v>18.880000000000003</v>
      </c>
      <c r="E5" s="9">
        <f>IF(ISBLANK($B5), "", SUMIF(Febrero!$G:$G,$B5,Febrero!$C:$C))</f>
        <v>17.559999999999999</v>
      </c>
      <c r="F5" s="9">
        <f>IF(ISBLANK($B5), "", SUMIF(Marzo!$G:$G,$B5,Marzo!$C:$C))</f>
        <v>17.36</v>
      </c>
      <c r="G5" s="9">
        <f>IF(ISBLANK($B5), "", SUMIF(Abril!$G:$G,$B5,Abril!$C:$C))</f>
        <v>22.82</v>
      </c>
      <c r="H5" s="9">
        <f>IF(ISBLANK($B5), "", SUMIF(Mayo!$G:$G,$B5,Mayo!$C:$C))</f>
        <v>19.689999999999998</v>
      </c>
      <c r="I5" s="9">
        <f>IF(ISBLANK($B5), "", SUMIF(Junio!$G:$G,$B5,Junio!$C:$C))</f>
        <v>26.090000000000003</v>
      </c>
      <c r="J5" s="9">
        <f>IF(ISBLANK($B5), "", SUMIF(Julio!$G:$G,$B5,Julio!$C:$C))</f>
        <v>17.16</v>
      </c>
      <c r="K5" s="9">
        <f>IF(ISBLANK($B5), "", SUMIF(Agosto!$G:$G,$B5,Agosto!$C:$C))</f>
        <v>29.78</v>
      </c>
      <c r="L5" s="9">
        <f>IF(ISBLANK($B5), "", SUMIF(Septiembre!$G:$G,$B5,Septiembre!$C:$C))</f>
        <v>10.52</v>
      </c>
      <c r="M5" s="9">
        <f>IF(ISBLANK($B5), "", SUMIF(Octubre!$G:$G,$B5,Octubre!$C:$C))</f>
        <v>36.989999999999995</v>
      </c>
      <c r="N5" s="9">
        <f>IF(ISBLANK($B5), "", SUMIF(Noviembre!$G:$G,$B5,Noviembre!$C:$C))</f>
        <v>34.18</v>
      </c>
      <c r="O5" s="9">
        <f>IF(ISBLANK($B5), "", SUMIF(Diciembre!$G:$G,$B5,Diciembre!$C:$C))</f>
        <v>34.159999999999997</v>
      </c>
      <c r="P5" s="16">
        <f t="shared" si="2"/>
        <v>285.19000000000005</v>
      </c>
      <c r="Q5" s="17"/>
      <c r="R5" s="18">
        <f t="shared" si="3"/>
        <v>21.1675</v>
      </c>
      <c r="S5" s="17"/>
      <c r="T5" s="16">
        <f>AVERAGE(F5:R5)</f>
        <v>46.258958333333339</v>
      </c>
      <c r="U5" s="1"/>
      <c r="V5" s="4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ht="18" customHeight="1" x14ac:dyDescent="0.2">
      <c r="A6" s="13"/>
      <c r="B6" s="142" t="s">
        <v>18</v>
      </c>
      <c r="C6" s="143"/>
      <c r="D6" s="9">
        <f>IF(ISBLANK($B6), "", SUMIF(Enero!$G:$G,$B6,Enero!$C:$C))</f>
        <v>132.16</v>
      </c>
      <c r="E6" s="9">
        <f>IF(ISBLANK($B6), "", SUMIF(Febrero!$G:$G,$B6,Febrero!$C:$C))</f>
        <v>208.02</v>
      </c>
      <c r="F6" s="9">
        <f>IF(ISBLANK($B6), "", SUMIF(Marzo!$G:$G,$B6,Marzo!$C:$C))</f>
        <v>207.14</v>
      </c>
      <c r="G6" s="9">
        <f>IF(ISBLANK($B6), "", SUMIF(Abril!$G:$G,$B6,Abril!$C:$C))</f>
        <v>251.53999999999994</v>
      </c>
      <c r="H6" s="9">
        <f>IF(ISBLANK($B6), "", SUMIF(Mayo!$G:$G,$B6,Mayo!$C:$C))</f>
        <v>154.34</v>
      </c>
      <c r="I6" s="9">
        <f>IF(ISBLANK($B6), "", SUMIF(Junio!$G:$G,$B6,Junio!$C:$C))</f>
        <v>246.99999999999997</v>
      </c>
      <c r="J6" s="9">
        <f>IF(ISBLANK($B6), "", SUMIF(Julio!$G:$G,$B6,Julio!$C:$C))</f>
        <v>176.42999999999998</v>
      </c>
      <c r="K6" s="9">
        <f>IF(ISBLANK($B6), "", SUMIF(Agosto!$G:$G,$B6,Agosto!$C:$C))</f>
        <v>129.03999999999996</v>
      </c>
      <c r="L6" s="9">
        <f>IF(ISBLANK($B6), "", SUMIF(Septiembre!$G:$G,$B6,Septiembre!$C:$C))</f>
        <v>60.490000000000009</v>
      </c>
      <c r="M6" s="9">
        <f>IF(ISBLANK($B6), "", SUMIF(Octubre!$G:$G,$B6,Octubre!$C:$C))</f>
        <v>183.01999999999998</v>
      </c>
      <c r="N6" s="9">
        <f>IF(ISBLANK($B6), "", SUMIF(Noviembre!$G:$G,$B6,Noviembre!$C:$C))</f>
        <v>164.70999999999998</v>
      </c>
      <c r="O6" s="9">
        <f>IF(ISBLANK($B6), "", SUMIF(Diciembre!$G:$G,$B6,Diciembre!$C:$C))</f>
        <v>150.74</v>
      </c>
      <c r="P6" s="16">
        <f t="shared" si="2"/>
        <v>2064.63</v>
      </c>
      <c r="Q6" s="17"/>
      <c r="R6" s="18">
        <f t="shared" si="3"/>
        <v>188.20874999999998</v>
      </c>
      <c r="S6" s="17"/>
      <c r="T6" s="19">
        <v>188.91</v>
      </c>
      <c r="U6" s="1"/>
      <c r="V6" s="4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ht="18" customHeight="1" x14ac:dyDescent="0.2">
      <c r="A7" s="13"/>
      <c r="B7" s="142" t="s">
        <v>19</v>
      </c>
      <c r="C7" s="143"/>
      <c r="D7" s="9">
        <f>IF(ISBLANK($B7), "", SUMIF(Enero!$G:$G,$B7,Enero!$C:$C))</f>
        <v>0</v>
      </c>
      <c r="E7" s="9">
        <f>IF(ISBLANK($B7), "", SUMIF(Febrero!$G:$G,$B7,Febrero!$C:$C))</f>
        <v>0</v>
      </c>
      <c r="F7" s="9">
        <f>IF(ISBLANK($B7), "", SUMIF(Marzo!$G:$G,$B7,Marzo!$C:$C))</f>
        <v>0</v>
      </c>
      <c r="G7" s="9">
        <f>IF(ISBLANK($B7), "", SUMIF(Abril!$G:$G,$B7,Abril!$C:$C))</f>
        <v>0</v>
      </c>
      <c r="H7" s="9">
        <f>IF(ISBLANK($B7), "", SUMIF(Mayo!$G:$G,$B7,Mayo!$C:$C))</f>
        <v>0</v>
      </c>
      <c r="I7" s="9">
        <f>IF(ISBLANK($B7), "", SUMIF(Junio!$G:$G,$B7,Junio!$C:$C))</f>
        <v>0</v>
      </c>
      <c r="J7" s="9">
        <f>IF(ISBLANK($B7), "", SUMIF(Julio!$G:$G,$B7,Julio!$C:$C))</f>
        <v>0</v>
      </c>
      <c r="K7" s="9">
        <f>IF(ISBLANK($B7), "", SUMIF(Agosto!$G:$G,$B7,Agosto!$C:$C))</f>
        <v>0</v>
      </c>
      <c r="L7" s="9">
        <f>IF(ISBLANK($B7), "", SUMIF(Septiembre!$G:$G,$B7,Septiembre!$C:$C))</f>
        <v>0</v>
      </c>
      <c r="M7" s="9">
        <f>IF(ISBLANK($B7), "", SUMIF(Octubre!$G:$G,$B7,Octubre!$C:$C))</f>
        <v>0</v>
      </c>
      <c r="N7" s="9">
        <f>IF(ISBLANK($B7), "", SUMIF(Noviembre!$G:$G,$B7,Noviembre!$C:$C))</f>
        <v>3.75</v>
      </c>
      <c r="O7" s="9">
        <f>IF(ISBLANK($B7), "", SUMIF(Diciembre!$G:$G,$B7,Diciembre!$C:$C))</f>
        <v>0</v>
      </c>
      <c r="P7" s="16">
        <f t="shared" si="2"/>
        <v>3.75</v>
      </c>
      <c r="Q7" s="17"/>
      <c r="R7" s="16">
        <f t="shared" si="3"/>
        <v>0</v>
      </c>
      <c r="S7" s="17"/>
      <c r="T7" s="16">
        <f>AVERAGE(F7:R7)</f>
        <v>0.625</v>
      </c>
      <c r="U7" s="1"/>
      <c r="V7" s="4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 ht="18" customHeight="1" x14ac:dyDescent="0.2">
      <c r="A8" s="13"/>
      <c r="B8" s="142" t="s">
        <v>20</v>
      </c>
      <c r="C8" s="143"/>
      <c r="D8" s="9">
        <f>IF(ISBLANK($B8), "", SUMIF(Enero!$G:$G,$B8,Enero!$C:$C))</f>
        <v>0</v>
      </c>
      <c r="E8" s="9">
        <f>IF(ISBLANK($B8), "", SUMIF(Febrero!$G:$G,$B8,Febrero!$C:$C))</f>
        <v>0</v>
      </c>
      <c r="F8" s="9">
        <f>IF(ISBLANK($B8), "", SUMIF(Marzo!$G:$G,$B8,Marzo!$C:$C))</f>
        <v>0</v>
      </c>
      <c r="G8" s="9">
        <f>IF(ISBLANK($B8), "", SUMIF(Abril!$G:$G,$B8,Abril!$C:$C))</f>
        <v>0</v>
      </c>
      <c r="H8" s="9">
        <f>IF(ISBLANK($B8), "", SUMIF(Mayo!$G:$G,$B8,Mayo!$C:$C))</f>
        <v>23.430000000000003</v>
      </c>
      <c r="I8" s="9">
        <f>IF(ISBLANK($B8), "", SUMIF(Junio!$G:$G,$B8,Junio!$C:$C))</f>
        <v>93.69</v>
      </c>
      <c r="J8" s="9">
        <f>IF(ISBLANK($B8), "", SUMIF(Julio!$G:$G,$B8,Julio!$C:$C))</f>
        <v>21.21</v>
      </c>
      <c r="K8" s="9">
        <f>IF(ISBLANK($B8), "", SUMIF(Agosto!$G:$G,$B8,Agosto!$C:$C))</f>
        <v>5.58</v>
      </c>
      <c r="L8" s="9">
        <f>IF(ISBLANK($B8), "", SUMIF(Septiembre!$G:$G,$B8,Septiembre!$C:$C))</f>
        <v>38.980000000000004</v>
      </c>
      <c r="M8" s="9">
        <f>IF(ISBLANK($B8), "", SUMIF(Octubre!$G:$G,$B8,Octubre!$C:$C))</f>
        <v>8.4</v>
      </c>
      <c r="N8" s="9">
        <f>IF(ISBLANK($B8), "", SUMIF(Noviembre!$G:$G,$B8,Noviembre!$C:$C))</f>
        <v>0</v>
      </c>
      <c r="O8" s="9">
        <f>IF(ISBLANK($B8), "", SUMIF(Diciembre!$G:$G,$B8,Diciembre!$C:$C))</f>
        <v>0</v>
      </c>
      <c r="P8" s="16">
        <f t="shared" si="2"/>
        <v>191.29000000000005</v>
      </c>
      <c r="Q8" s="17"/>
      <c r="R8" s="16">
        <f t="shared" si="3"/>
        <v>17.988750000000003</v>
      </c>
      <c r="S8" s="17"/>
      <c r="T8" s="19">
        <v>21.36</v>
      </c>
      <c r="U8" s="1"/>
      <c r="V8" s="4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 ht="18" customHeight="1" x14ac:dyDescent="0.2">
      <c r="A9" s="13"/>
      <c r="B9" s="142" t="s">
        <v>21</v>
      </c>
      <c r="C9" s="143"/>
      <c r="D9" s="9">
        <f>IF(ISBLANK($B9), "", SUMIF(Enero!$G:$G,$B9,Enero!$C:$C))</f>
        <v>18.29</v>
      </c>
      <c r="E9" s="9">
        <f>IF(ISBLANK($B9), "", SUMIF(Febrero!$G:$G,$B9,Febrero!$C:$C))</f>
        <v>0</v>
      </c>
      <c r="F9" s="9">
        <f>IF(ISBLANK($B9), "", SUMIF(Marzo!$G:$G,$B9,Marzo!$C:$C))</f>
        <v>15.58</v>
      </c>
      <c r="G9" s="9">
        <f>IF(ISBLANK($B9), "", SUMIF(Abril!$G:$G,$B9,Abril!$C:$C))</f>
        <v>9</v>
      </c>
      <c r="H9" s="9">
        <f>IF(ISBLANK($B9), "", SUMIF(Mayo!$G:$G,$B9,Mayo!$C:$C))</f>
        <v>77.960000000000008</v>
      </c>
      <c r="I9" s="9">
        <f>IF(ISBLANK($B9), "", SUMIF(Junio!$G:$G,$B9,Junio!$C:$C))</f>
        <v>5.89</v>
      </c>
      <c r="J9" s="9">
        <f>IF(ISBLANK($B9), "", SUMIF(Julio!$G:$G,$B9,Julio!$C:$C))</f>
        <v>51.35</v>
      </c>
      <c r="K9" s="9">
        <f>IF(ISBLANK($B9), "", SUMIF(Agosto!$G:$G,$B9,Agosto!$C:$C))</f>
        <v>0</v>
      </c>
      <c r="L9" s="9">
        <f>IF(ISBLANK($B9), "", SUMIF(Septiembre!$G:$G,$B9,Septiembre!$C:$C))</f>
        <v>1</v>
      </c>
      <c r="M9" s="9">
        <f>IF(ISBLANK($B9), "", SUMIF(Octubre!$G:$G,$B9,Octubre!$C:$C))</f>
        <v>1.95</v>
      </c>
      <c r="N9" s="9">
        <f>IF(ISBLANK($B9), "", SUMIF(Noviembre!$G:$G,$B9,Noviembre!$C:$C))</f>
        <v>0</v>
      </c>
      <c r="O9" s="9">
        <f>IF(ISBLANK($B9), "", SUMIF(Diciembre!$G:$G,$B9,Diciembre!$C:$C))</f>
        <v>0.59</v>
      </c>
      <c r="P9" s="16">
        <f t="shared" si="2"/>
        <v>181.61</v>
      </c>
      <c r="Q9" s="17"/>
      <c r="R9" s="16">
        <f t="shared" si="3"/>
        <v>22.258750000000003</v>
      </c>
      <c r="S9" s="17"/>
      <c r="T9" s="19">
        <v>14.41</v>
      </c>
      <c r="U9" s="1"/>
      <c r="V9" s="4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 ht="18" customHeight="1" x14ac:dyDescent="0.2">
      <c r="A10" s="13"/>
      <c r="B10" s="142" t="s">
        <v>22</v>
      </c>
      <c r="C10" s="143"/>
      <c r="D10" s="9">
        <f>IF(ISBLANK($B10), "", SUMIF(Enero!$G:$G,$B10,Enero!$C:$C))</f>
        <v>0</v>
      </c>
      <c r="E10" s="9">
        <f>IF(ISBLANK($B10), "", SUMIF(Febrero!$G:$G,$B10,Febrero!$C:$C))</f>
        <v>-24.830000000000002</v>
      </c>
      <c r="F10" s="9">
        <f>IF(ISBLANK($B10), "", SUMIF(Marzo!$G:$G,$B10,Marzo!$C:$C))</f>
        <v>-3.98</v>
      </c>
      <c r="G10" s="9">
        <f>IF(ISBLANK($B10), "", SUMIF(Abril!$G:$G,$B10,Abril!$C:$C))</f>
        <v>23.98</v>
      </c>
      <c r="H10" s="9">
        <f>IF(ISBLANK($B10), "", SUMIF(Mayo!$G:$G,$B10,Mayo!$C:$C))</f>
        <v>0</v>
      </c>
      <c r="I10" s="9">
        <f>IF(ISBLANK($B10), "", SUMIF(Junio!$G:$G,$B10,Junio!$C:$C))</f>
        <v>94.860000000000014</v>
      </c>
      <c r="J10" s="9">
        <f>IF(ISBLANK($B10), "", SUMIF(Julio!$G:$G,$B10,Julio!$C:$C))</f>
        <v>29.99</v>
      </c>
      <c r="K10" s="9">
        <f>IF(ISBLANK($B10), "", SUMIF(Agosto!$G:$G,$B10,Agosto!$C:$C))</f>
        <v>146.13</v>
      </c>
      <c r="L10" s="9">
        <f>IF(ISBLANK($B10), "", SUMIF(Septiembre!$G:$G,$B10,Septiembre!$C:$C))</f>
        <v>97.91</v>
      </c>
      <c r="M10" s="9">
        <f>IF(ISBLANK($B10), "", SUMIF(Octubre!$G:$G,$B10,Octubre!$C:$C))</f>
        <v>19.27</v>
      </c>
      <c r="N10" s="9">
        <f>IF(ISBLANK($B10), "", SUMIF(Noviembre!$G:$G,$B10,Noviembre!$C:$C))</f>
        <v>0</v>
      </c>
      <c r="O10" s="9">
        <f>IF(ISBLANK($B10), "", SUMIF(Diciembre!$G:$G,$B10,Diciembre!$C:$C))</f>
        <v>0</v>
      </c>
      <c r="P10" s="16">
        <f t="shared" si="2"/>
        <v>383.32999999999993</v>
      </c>
      <c r="Q10" s="17"/>
      <c r="R10" s="16">
        <f t="shared" si="3"/>
        <v>33.268749999999997</v>
      </c>
      <c r="S10" s="17"/>
      <c r="T10" s="16">
        <f t="shared" ref="T10:T11" si="4">AVERAGE(F10:R10)</f>
        <v>68.729895833333316</v>
      </c>
      <c r="U10" s="1"/>
      <c r="V10" s="4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1" ht="18" customHeight="1" x14ac:dyDescent="0.2">
      <c r="A11" s="13"/>
      <c r="B11" s="142" t="s">
        <v>23</v>
      </c>
      <c r="C11" s="143"/>
      <c r="D11" s="9">
        <f>IF(ISBLANK($B11), "", SUMIF(Enero!$G:$G,$B11,Enero!$C:$C))</f>
        <v>9.1199999999999992</v>
      </c>
      <c r="E11" s="9">
        <f>IF(ISBLANK($B11), "", SUMIF(Febrero!$G:$G,$B11,Febrero!$C:$C))</f>
        <v>5.6</v>
      </c>
      <c r="F11" s="9">
        <f>IF(ISBLANK($B11), "", SUMIF(Marzo!$G:$G,$B11,Marzo!$C:$C))</f>
        <v>0</v>
      </c>
      <c r="G11" s="9">
        <f>IF(ISBLANK($B11), "", SUMIF(Abril!$G:$G,$B11,Abril!$C:$C))</f>
        <v>0</v>
      </c>
      <c r="H11" s="9">
        <f>IF(ISBLANK($B11), "", SUMIF(Mayo!$G:$G,$B11,Mayo!$C:$C))</f>
        <v>11.64</v>
      </c>
      <c r="I11" s="9">
        <f>IF(ISBLANK($B11), "", SUMIF(Junio!$G:$G,$B11,Junio!$C:$C))</f>
        <v>15</v>
      </c>
      <c r="J11" s="9">
        <f>IF(ISBLANK($B11), "", SUMIF(Julio!$G:$G,$B11,Julio!$C:$C))</f>
        <v>0</v>
      </c>
      <c r="K11" s="9">
        <f>IF(ISBLANK($B11), "", SUMIF(Agosto!$G:$G,$B11,Agosto!$C:$C))</f>
        <v>0</v>
      </c>
      <c r="L11" s="9">
        <f>IF(ISBLANK($B11), "", SUMIF(Septiembre!$G:$G,$B11,Septiembre!$C:$C))</f>
        <v>0</v>
      </c>
      <c r="M11" s="9">
        <f>IF(ISBLANK($B11), "", SUMIF(Octubre!$G:$G,$B11,Octubre!$C:$C))</f>
        <v>0</v>
      </c>
      <c r="N11" s="9">
        <f>IF(ISBLANK($B11), "", SUMIF(Noviembre!$G:$G,$B11,Noviembre!$C:$C))</f>
        <v>0</v>
      </c>
      <c r="O11" s="9">
        <f>IF(ISBLANK($B11), "", SUMIF(Diciembre!$G:$G,$B11,Diciembre!$C:$C))</f>
        <v>0</v>
      </c>
      <c r="P11" s="16">
        <f t="shared" si="2"/>
        <v>41.36</v>
      </c>
      <c r="Q11" s="17"/>
      <c r="R11" s="16">
        <f t="shared" si="3"/>
        <v>5.17</v>
      </c>
      <c r="S11" s="17"/>
      <c r="T11" s="16">
        <f t="shared" si="4"/>
        <v>6.0975000000000001</v>
      </c>
      <c r="U11" s="1"/>
      <c r="V11" s="4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 ht="18" customHeight="1" x14ac:dyDescent="0.2">
      <c r="A12" s="13"/>
      <c r="B12" s="142" t="s">
        <v>24</v>
      </c>
      <c r="C12" s="143"/>
      <c r="D12" s="9">
        <f>IF(ISBLANK($B12), "", SUMIF(Enero!$G:$G,$B12,Enero!$C:$C))</f>
        <v>372.81</v>
      </c>
      <c r="E12" s="9">
        <f>IF(ISBLANK($B12), "", SUMIF(Febrero!$G:$G,$B12,Febrero!$C:$C))</f>
        <v>0</v>
      </c>
      <c r="F12" s="9">
        <f>IF(ISBLANK($B12), "", SUMIF(Marzo!$G:$G,$B12,Marzo!$C:$C))</f>
        <v>0</v>
      </c>
      <c r="G12" s="9">
        <f>IF(ISBLANK($B12), "", SUMIF(Abril!$G:$G,$B12,Abril!$C:$C))</f>
        <v>179.94</v>
      </c>
      <c r="H12" s="9">
        <f>IF(ISBLANK($B12), "", SUMIF(Mayo!$G:$G,$B12,Mayo!$C:$C))</f>
        <v>0</v>
      </c>
      <c r="I12" s="9">
        <f>IF(ISBLANK($B12), "", SUMIF(Junio!$G:$G,$B12,Junio!$C:$C))</f>
        <v>178.39</v>
      </c>
      <c r="J12" s="9">
        <f>IF(ISBLANK($B12), "", SUMIF(Julio!$G:$G,$B12,Julio!$C:$C))</f>
        <v>0</v>
      </c>
      <c r="K12" s="9">
        <f>IF(ISBLANK($B12), "", SUMIF(Agosto!$G:$G,$B12,Agosto!$C:$C))</f>
        <v>0</v>
      </c>
      <c r="L12" s="9">
        <f>IF(ISBLANK($B12), "", SUMIF(Septiembre!$G:$G,$B12,Septiembre!$C:$C))</f>
        <v>0</v>
      </c>
      <c r="M12" s="9">
        <f>IF(ISBLANK($B12), "", SUMIF(Octubre!$G:$G,$B12,Octubre!$C:$C))</f>
        <v>0</v>
      </c>
      <c r="N12" s="9">
        <f>IF(ISBLANK($B12), "", SUMIF(Noviembre!$G:$G,$B12,Noviembre!$C:$C))</f>
        <v>0</v>
      </c>
      <c r="O12" s="9">
        <f>IF(ISBLANK($B12), "", SUMIF(Diciembre!$G:$G,$B12,Diciembre!$C:$C))</f>
        <v>0</v>
      </c>
      <c r="P12" s="16">
        <f t="shared" si="2"/>
        <v>731.14</v>
      </c>
      <c r="Q12" s="17"/>
      <c r="R12" s="16">
        <f t="shared" si="3"/>
        <v>91.392499999999998</v>
      </c>
      <c r="S12" s="17"/>
      <c r="T12" s="19">
        <v>191.3</v>
      </c>
      <c r="U12" s="1"/>
      <c r="V12" s="4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ht="18" customHeight="1" x14ac:dyDescent="0.2">
      <c r="A13" s="13"/>
      <c r="B13" s="142" t="s">
        <v>25</v>
      </c>
      <c r="C13" s="143"/>
      <c r="D13" s="9">
        <f>IF(ISBLANK($B13), "", SUMIF(Enero!$G:$G,$B13,Enero!$C:$C))</f>
        <v>0</v>
      </c>
      <c r="E13" s="9">
        <f>IF(ISBLANK($B13), "", SUMIF(Febrero!$G:$G,$B13,Febrero!$C:$C))</f>
        <v>0</v>
      </c>
      <c r="F13" s="9">
        <f>IF(ISBLANK($B13), "", SUMIF(Marzo!$G:$G,$B13,Marzo!$C:$C))</f>
        <v>0</v>
      </c>
      <c r="G13" s="9">
        <f>IF(ISBLANK($B13), "", SUMIF(Abril!$G:$G,$B13,Abril!$C:$C))</f>
        <v>0</v>
      </c>
      <c r="H13" s="9">
        <f>IF(ISBLANK($B13), "", SUMIF(Mayo!$G:$G,$B13,Mayo!$C:$C))</f>
        <v>0</v>
      </c>
      <c r="I13" s="9">
        <f>IF(ISBLANK($B13), "", SUMIF(Junio!$G:$G,$B13,Junio!$C:$C))</f>
        <v>0</v>
      </c>
      <c r="J13" s="9">
        <f>IF(ISBLANK($B13), "", SUMIF(Julio!$G:$G,$B13,Julio!$C:$C))</f>
        <v>0</v>
      </c>
      <c r="K13" s="9">
        <f>IF(ISBLANK($B13), "", SUMIF(Agosto!$G:$G,$B13,Agosto!$C:$C))</f>
        <v>0</v>
      </c>
      <c r="L13" s="9">
        <f>IF(ISBLANK($B13), "", SUMIF(Septiembre!$G:$G,$B13,Septiembre!$C:$C))</f>
        <v>0</v>
      </c>
      <c r="M13" s="9">
        <f>IF(ISBLANK($B13), "", SUMIF(Octubre!$G:$G,$B13,Octubre!$C:$C))</f>
        <v>0</v>
      </c>
      <c r="N13" s="9">
        <f>IF(ISBLANK($B13), "", SUMIF(Noviembre!$G:$G,$B13,Noviembre!$C:$C))</f>
        <v>0</v>
      </c>
      <c r="O13" s="9">
        <f>IF(ISBLANK($B13), "", SUMIF(Diciembre!$G:$G,$B13,Diciembre!$C:$C))</f>
        <v>0</v>
      </c>
      <c r="P13" s="16">
        <f t="shared" si="2"/>
        <v>0</v>
      </c>
      <c r="Q13" s="17"/>
      <c r="R13" s="16">
        <f t="shared" si="3"/>
        <v>0</v>
      </c>
      <c r="S13" s="17"/>
      <c r="T13" s="16">
        <f>AVERAGE(F13:R13)</f>
        <v>0</v>
      </c>
      <c r="U13" s="1"/>
      <c r="V13" s="4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ht="18" customHeight="1" x14ac:dyDescent="0.2">
      <c r="A14" s="13"/>
      <c r="B14" s="142" t="s">
        <v>26</v>
      </c>
      <c r="C14" s="143"/>
      <c r="D14" s="9">
        <f>IF(ISBLANK($B14), "", SUMIF(Enero!$G:$G,$B14,Enero!$C:$C))</f>
        <v>57.28</v>
      </c>
      <c r="E14" s="9">
        <f>IF(ISBLANK($B14), "", SUMIF(Febrero!$G:$G,$B14,Febrero!$C:$C))</f>
        <v>161.08000000000001</v>
      </c>
      <c r="F14" s="9">
        <f>IF(ISBLANK($B14), "", SUMIF(Marzo!$G:$G,$B14,Marzo!$C:$C))</f>
        <v>208.94</v>
      </c>
      <c r="G14" s="9">
        <f>IF(ISBLANK($B14), "", SUMIF(Abril!$G:$G,$B14,Abril!$C:$C))</f>
        <v>42.03</v>
      </c>
      <c r="H14" s="9">
        <f>IF(ISBLANK($B14), "", SUMIF(Mayo!$G:$G,$B14,Mayo!$C:$C))</f>
        <v>256.10000000000002</v>
      </c>
      <c r="I14" s="9">
        <f>IF(ISBLANK($B14), "", SUMIF(Junio!$G:$G,$B14,Junio!$C:$C))</f>
        <v>34.25</v>
      </c>
      <c r="J14" s="9">
        <f>IF(ISBLANK($B14), "", SUMIF(Julio!$G:$G,$B14,Julio!$C:$C))</f>
        <v>146.52000000000001</v>
      </c>
      <c r="K14" s="9">
        <f>IF(ISBLANK($B14), "", SUMIF(Agosto!$G:$G,$B14,Agosto!$C:$C))</f>
        <v>74.930000000000007</v>
      </c>
      <c r="L14" s="9">
        <f>IF(ISBLANK($B14), "", SUMIF(Septiembre!$G:$G,$B14,Septiembre!$C:$C))</f>
        <v>4.75</v>
      </c>
      <c r="M14" s="9">
        <f>IF(ISBLANK($B14), "", SUMIF(Octubre!$G:$G,$B14,Octubre!$C:$C))</f>
        <v>0</v>
      </c>
      <c r="N14" s="9">
        <f>IF(ISBLANK($B14), "", SUMIF(Noviembre!$G:$G,$B14,Noviembre!$C:$C))</f>
        <v>137.82999999999998</v>
      </c>
      <c r="O14" s="9">
        <f>IF(ISBLANK($B14), "", SUMIF(Diciembre!$G:$G,$B14,Diciembre!$C:$C))</f>
        <v>62.51</v>
      </c>
      <c r="P14" s="16">
        <f t="shared" si="2"/>
        <v>1186.22</v>
      </c>
      <c r="Q14" s="17"/>
      <c r="R14" s="16">
        <f t="shared" si="3"/>
        <v>122.64125000000001</v>
      </c>
      <c r="S14" s="17"/>
      <c r="T14" s="19">
        <v>141.63</v>
      </c>
      <c r="U14" s="1"/>
      <c r="V14" s="4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1" ht="18" customHeight="1" x14ac:dyDescent="0.2">
      <c r="A15" s="13"/>
      <c r="B15" s="142" t="s">
        <v>27</v>
      </c>
      <c r="C15" s="143"/>
      <c r="D15" s="9">
        <f>IF(ISBLANK($B15), "", SUMIF(Enero!$G:$G,$B15,Enero!$C:$C))</f>
        <v>43.51</v>
      </c>
      <c r="E15" s="9">
        <f>IF(ISBLANK($B15), "", SUMIF(Febrero!$G:$G,$B15,Febrero!$C:$C))</f>
        <v>235</v>
      </c>
      <c r="F15" s="9">
        <f>IF(ISBLANK($B15), "", SUMIF(Marzo!$G:$G,$B15,Marzo!$C:$C))</f>
        <v>137.38999999999999</v>
      </c>
      <c r="G15" s="9">
        <f>IF(ISBLANK($B15), "", SUMIF(Abril!$G:$G,$B15,Abril!$C:$C))</f>
        <v>210.39</v>
      </c>
      <c r="H15" s="9">
        <f>IF(ISBLANK($B15), "", SUMIF(Mayo!$G:$G,$B15,Mayo!$C:$C))</f>
        <v>113.69</v>
      </c>
      <c r="I15" s="9">
        <f>IF(ISBLANK($B15), "", SUMIF(Junio!$G:$G,$B15,Junio!$C:$C))</f>
        <v>282.60000000000002</v>
      </c>
      <c r="J15" s="9">
        <f>IF(ISBLANK($B15), "", SUMIF(Julio!$G:$G,$B15,Julio!$C:$C))</f>
        <v>162.5</v>
      </c>
      <c r="K15" s="9">
        <f>IF(ISBLANK($B15), "", SUMIF(Agosto!$G:$G,$B15,Agosto!$C:$C))</f>
        <v>112.69</v>
      </c>
      <c r="L15" s="9">
        <f>IF(ISBLANK($B15), "", SUMIF(Septiembre!$G:$G,$B15,Septiembre!$C:$C))</f>
        <v>26.5</v>
      </c>
      <c r="M15" s="9">
        <f>IF(ISBLANK($B15), "", SUMIF(Octubre!$G:$G,$B15,Octubre!$C:$C))</f>
        <v>82.149999999999991</v>
      </c>
      <c r="N15" s="9">
        <f>IF(ISBLANK($B15), "", SUMIF(Noviembre!$G:$G,$B15,Noviembre!$C:$C))</f>
        <v>83.72</v>
      </c>
      <c r="O15" s="9">
        <f>IF(ISBLANK($B15), "", SUMIF(Diciembre!$G:$G,$B15,Diciembre!$C:$C))</f>
        <v>50.03</v>
      </c>
      <c r="P15" s="16">
        <f t="shared" si="2"/>
        <v>1540.17</v>
      </c>
      <c r="Q15" s="17"/>
      <c r="R15" s="16">
        <f t="shared" si="3"/>
        <v>162.22125</v>
      </c>
      <c r="S15" s="17"/>
      <c r="T15" s="20">
        <v>123</v>
      </c>
      <c r="U15" s="1"/>
      <c r="V15" s="4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1" ht="18" customHeight="1" x14ac:dyDescent="0.2">
      <c r="A16" s="13"/>
      <c r="B16" s="142" t="s">
        <v>28</v>
      </c>
      <c r="C16" s="143"/>
      <c r="D16" s="9">
        <f>IF(ISBLANK($B16), "", SUMIF(Enero!$G:$G,$B16,Enero!$C:$C))</f>
        <v>74.2</v>
      </c>
      <c r="E16" s="9">
        <f>IF(ISBLANK($B16), "", SUMIF(Febrero!$G:$G,$B16,Febrero!$C:$C))</f>
        <v>73.67</v>
      </c>
      <c r="F16" s="9">
        <f>IF(ISBLANK($B16), "", SUMIF(Marzo!$G:$G,$B16,Marzo!$C:$C))</f>
        <v>73.900000000000006</v>
      </c>
      <c r="G16" s="9">
        <f>IF(ISBLANK($B16), "", SUMIF(Abril!$G:$G,$B16,Abril!$C:$C))</f>
        <v>73.900000000000006</v>
      </c>
      <c r="H16" s="9">
        <f>IF(ISBLANK($B16), "", SUMIF(Mayo!$G:$G,$B16,Mayo!$C:$C))</f>
        <v>73.900000000000006</v>
      </c>
      <c r="I16" s="9">
        <f>IF(ISBLANK($B16), "", SUMIF(Junio!$G:$G,$B16,Junio!$C:$C))</f>
        <v>73.900000000000006</v>
      </c>
      <c r="J16" s="9">
        <f>IF(ISBLANK($B16), "", SUMIF(Julio!$G:$G,$B16,Julio!$C:$C))</f>
        <v>73.900000000000006</v>
      </c>
      <c r="K16" s="9">
        <f>IF(ISBLANK($B16), "", SUMIF(Agosto!$G:$G,$B16,Agosto!$C:$C))</f>
        <v>73.900000000000006</v>
      </c>
      <c r="L16" s="9">
        <f>IF(ISBLANK($B16), "", SUMIF(Septiembre!$G:$G,$B16,Septiembre!$C:$C))</f>
        <v>73.900000000000006</v>
      </c>
      <c r="M16" s="9">
        <f>IF(ISBLANK($B16), "", SUMIF(Octubre!$G:$G,$B16,Octubre!$C:$C))</f>
        <v>73.900000000000006</v>
      </c>
      <c r="N16" s="9">
        <f>IF(ISBLANK($B16), "", SUMIF(Noviembre!$G:$G,$B16,Noviembre!$C:$C))</f>
        <v>73.900000000000006</v>
      </c>
      <c r="O16" s="9">
        <f>IF(ISBLANK($B16), "", SUMIF(Diciembre!$G:$G,$B16,Diciembre!$C:$C))</f>
        <v>73.900000000000006</v>
      </c>
      <c r="P16" s="16">
        <f t="shared" si="2"/>
        <v>886.86999999999989</v>
      </c>
      <c r="Q16" s="17"/>
      <c r="R16" s="16">
        <f t="shared" si="3"/>
        <v>73.908749999999998</v>
      </c>
      <c r="S16" s="17"/>
      <c r="T16" s="19">
        <v>77.540000000000006</v>
      </c>
      <c r="U16" s="1"/>
      <c r="V16" s="4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 ht="18" customHeight="1" x14ac:dyDescent="0.2">
      <c r="A17" s="13"/>
      <c r="B17" s="142" t="s">
        <v>29</v>
      </c>
      <c r="C17" s="143"/>
      <c r="D17" s="9">
        <f>IF(ISBLANK($B17), "", SUMIF(Enero!$G:$G,$B17,Enero!$C:$C))</f>
        <v>0</v>
      </c>
      <c r="E17" s="9">
        <f>IF(ISBLANK($B17), "", SUMIF(Febrero!$G:$G,$B17,Febrero!$C:$C))</f>
        <v>0</v>
      </c>
      <c r="F17" s="9">
        <f>IF(ISBLANK($B17), "", SUMIF(Marzo!$G:$G,$B17,Marzo!$C:$C))</f>
        <v>0</v>
      </c>
      <c r="G17" s="9">
        <f>IF(ISBLANK($B17), "", SUMIF(Abril!$G:$G,$B17,Abril!$C:$C))</f>
        <v>0</v>
      </c>
      <c r="H17" s="9">
        <f>IF(ISBLANK($B17), "", SUMIF(Mayo!$G:$G,$B17,Mayo!$C:$C))</f>
        <v>0</v>
      </c>
      <c r="I17" s="9">
        <f>IF(ISBLANK($B17), "", SUMIF(Junio!$G:$G,$B17,Junio!$C:$C))</f>
        <v>0</v>
      </c>
      <c r="J17" s="9">
        <f>IF(ISBLANK($B17), "", SUMIF(Junio!$G:$G,$B17,Junio!$C:$C))</f>
        <v>0</v>
      </c>
      <c r="K17" s="9">
        <f>IF(ISBLANK($B17), "", SUMIF(Agosto!$G:$G,$B17,Agosto!$C:$C))</f>
        <v>0</v>
      </c>
      <c r="L17" s="9">
        <f>IF(ISBLANK($B17), "", SUMIF(Septiembre!$G:$G,$B17,Septiembre!$C:$C))</f>
        <v>0</v>
      </c>
      <c r="M17" s="9">
        <f>IF(ISBLANK($B17), "", SUMIF(Octubre!$G:$G,$B17,Octubre!$C:$C))</f>
        <v>0</v>
      </c>
      <c r="N17" s="9">
        <f>IF(ISBLANK($B17), "", SUMIF(Noviembre!$G:$G,$B17,Noviembre!$C:$C))</f>
        <v>0</v>
      </c>
      <c r="O17" s="9">
        <f>IF(ISBLANK($B17), "", SUMIF(Diciembre!$G:$G,$B17,Diciembre!$C:$C))</f>
        <v>0</v>
      </c>
      <c r="P17" s="16">
        <f t="shared" si="2"/>
        <v>0</v>
      </c>
      <c r="Q17" s="17"/>
      <c r="R17" s="16">
        <f t="shared" si="3"/>
        <v>0</v>
      </c>
      <c r="S17" s="17"/>
      <c r="T17" s="16">
        <f>AVERAGE(F17:R17)</f>
        <v>0</v>
      </c>
      <c r="U17" s="1"/>
      <c r="V17" s="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 ht="18" customHeight="1" x14ac:dyDescent="0.2">
      <c r="A18" s="13"/>
      <c r="B18" s="144"/>
      <c r="C18" s="145"/>
      <c r="D18" s="21" t="str">
        <f>IF(ISBLANK($B18), "", SUMIF(Enero!$G:$G,$B18,Enero!$C:$C))</f>
        <v/>
      </c>
      <c r="E18" s="21" t="str">
        <f>IF(ISBLANK($B18), "", SUMIF(Febrero!$G:$G,$B18,Febrero!$C:$C))</f>
        <v/>
      </c>
      <c r="F18" s="21" t="str">
        <f>IF(ISBLANK($B18), "", SUMIF(Marzo!$G:$G,$B18,Marzo!$C:$C))</f>
        <v/>
      </c>
      <c r="G18" s="21" t="str">
        <f>IF(ISBLANK($B18), "", SUMIF(Abril!$G:$G,$B18,Abril!$C:$C))</f>
        <v/>
      </c>
      <c r="H18" s="21" t="str">
        <f>IF(ISBLANK($B18), "", SUMIF(Mayo!$G:$G,$B18,Mayo!$C:$C))</f>
        <v/>
      </c>
      <c r="I18" s="21" t="str">
        <f>IF(ISBLANK($B18), "", SUMIF(Junio!$G:$G,$B18,Junio!$C:$C))</f>
        <v/>
      </c>
      <c r="J18" s="21" t="str">
        <f>IF(ISBLANK($B18), "", SUMIF(Junio!$G:$G,$B18,Junio!$C:$C))</f>
        <v/>
      </c>
      <c r="K18" s="21" t="str">
        <f>IF(ISBLANK($B18), "", SUMIF(Agosto!$G:$G,$B18,Agosto!$C:$C))</f>
        <v/>
      </c>
      <c r="L18" s="21" t="str">
        <f>IF(ISBLANK($B18), "", SUMIF(Septiembre!$G:$G,$B18,Septiembre!$C:$C))</f>
        <v/>
      </c>
      <c r="M18" s="21" t="str">
        <f>IF(ISBLANK($B18), "", SUMIF(Octubre!$G:$G,$B18,Octubre!$C:$C))</f>
        <v/>
      </c>
      <c r="N18" s="21" t="str">
        <f>IF(ISBLANK($B18), "", SUMIF(Noviembre!$G:$G,$B18,Noviembre!$C:$C))</f>
        <v/>
      </c>
      <c r="O18" s="21" t="str">
        <f>IF(ISBLANK($B18), "", SUMIF(Diciembre!$G:$G,$B18,Diciembre!$C:$C))</f>
        <v/>
      </c>
      <c r="P18" s="17"/>
      <c r="Q18" s="17"/>
      <c r="R18" s="17"/>
      <c r="S18" s="17"/>
      <c r="T18" s="13"/>
      <c r="U18" s="1"/>
      <c r="V18" s="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ht="18" customHeight="1" x14ac:dyDescent="0.2">
      <c r="A19" s="22"/>
      <c r="B19" s="23"/>
      <c r="C19" s="23"/>
      <c r="D19" s="24"/>
      <c r="E19" s="24"/>
      <c r="F19" s="24"/>
      <c r="G19" s="24"/>
      <c r="H19" s="24"/>
      <c r="I19" s="24"/>
      <c r="J19" s="24"/>
      <c r="K19" s="25"/>
      <c r="L19" s="25"/>
      <c r="M19" s="26"/>
      <c r="N19" s="24"/>
      <c r="O19" s="27"/>
      <c r="P19" s="17"/>
      <c r="Q19" s="17"/>
      <c r="R19" s="17"/>
      <c r="S19" s="17"/>
      <c r="T19" s="13"/>
      <c r="U19" s="1"/>
      <c r="V19" s="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:41" ht="18" customHeight="1" x14ac:dyDescent="0.2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13"/>
      <c r="U20" s="1"/>
      <c r="V20" s="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 ht="18" customHeight="1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13"/>
      <c r="U21" s="1"/>
      <c r="V21" s="4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 ht="18" customHeight="1" x14ac:dyDescent="0.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13"/>
      <c r="U22" s="1"/>
      <c r="V22" s="4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spans="1:41" ht="18" customHeight="1" x14ac:dyDescent="0.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13"/>
      <c r="U23" s="1"/>
      <c r="V23" s="4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:41" ht="18" customHeight="1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13"/>
      <c r="U24" s="1"/>
      <c r="V24" s="4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 ht="18" customHeight="1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13"/>
      <c r="U25" s="1"/>
      <c r="V25" s="4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41" ht="18" customHeight="1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13"/>
      <c r="U26" s="1"/>
      <c r="V26" s="4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:41" ht="18" customHeight="1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13"/>
      <c r="U27" s="1"/>
      <c r="V27" s="4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 ht="18" customHeight="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13"/>
      <c r="U28" s="1"/>
      <c r="V28" s="4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 ht="18" customHeight="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13"/>
      <c r="U29" s="1"/>
      <c r="V29" s="4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18" customHeight="1" x14ac:dyDescent="0.2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13"/>
      <c r="U30" s="1"/>
      <c r="V30" s="4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18" customHeight="1" x14ac:dyDescent="0.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13"/>
      <c r="U31" s="1"/>
      <c r="V31" s="4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18" customHeight="1" x14ac:dyDescent="0.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13"/>
      <c r="U32" s="1"/>
      <c r="V32" s="4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18" customHeight="1" x14ac:dyDescent="0.2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13"/>
      <c r="U33" s="1"/>
      <c r="V33" s="4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18" customHeight="1" x14ac:dyDescent="0.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13"/>
      <c r="U34" s="1"/>
      <c r="V34" s="4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18" customHeight="1" x14ac:dyDescent="0.2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13"/>
      <c r="U35" s="1"/>
      <c r="V35" s="4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18" customHeight="1" x14ac:dyDescent="0.2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13"/>
      <c r="U36" s="1"/>
      <c r="V36" s="4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 ht="18" customHeight="1" x14ac:dyDescent="0.2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13"/>
      <c r="U37" s="1"/>
      <c r="V37" s="4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1:41" ht="18" customHeight="1" x14ac:dyDescent="0.2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13"/>
      <c r="U38" s="1"/>
      <c r="V38" s="4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pans="1:41" ht="18" customHeight="1" x14ac:dyDescent="0.2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13"/>
      <c r="U39" s="1"/>
      <c r="V39" s="4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1:41" ht="18" customHeight="1" x14ac:dyDescent="0.2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13"/>
      <c r="U40" s="1"/>
      <c r="V40" s="4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1:41" ht="18" customHeight="1" x14ac:dyDescent="0.2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13"/>
      <c r="U41" s="1"/>
      <c r="V41" s="4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 spans="1:41" ht="18" customHeight="1" x14ac:dyDescent="0.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13"/>
      <c r="U42" s="1"/>
      <c r="V42" s="4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 spans="1:41" ht="18" customHeight="1" x14ac:dyDescent="0.2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13"/>
      <c r="U43" s="1"/>
      <c r="V43" s="4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spans="1:41" ht="18" customHeight="1" x14ac:dyDescent="0.2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13"/>
      <c r="U44" s="1"/>
      <c r="V44" s="4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 spans="1:41" ht="18" customHeight="1" x14ac:dyDescent="0.2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13"/>
      <c r="U45" s="1"/>
      <c r="V45" s="4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spans="1:41" ht="18" customHeight="1" x14ac:dyDescent="0.2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13"/>
      <c r="U46" s="1"/>
      <c r="V46" s="4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spans="1:41" ht="18" customHeight="1" x14ac:dyDescent="0.2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13"/>
      <c r="U47" s="1"/>
      <c r="V47" s="4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1:41" ht="18" customHeight="1" x14ac:dyDescent="0.2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13"/>
      <c r="U48" s="1"/>
      <c r="V48" s="4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1:41" ht="18" customHeight="1" x14ac:dyDescent="0.2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13"/>
      <c r="U49" s="1"/>
      <c r="V49" s="4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spans="1:41" ht="18" customHeight="1" x14ac:dyDescent="0.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13"/>
      <c r="U50" s="1"/>
      <c r="V50" s="4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spans="1:41" ht="18" customHeight="1" x14ac:dyDescent="0.2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13"/>
      <c r="U51" s="1"/>
      <c r="V51" s="4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 spans="1:41" ht="18" customHeight="1" x14ac:dyDescent="0.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13"/>
      <c r="U52" s="1"/>
      <c r="V52" s="4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1:41" ht="18" customHeight="1" x14ac:dyDescent="0.2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13"/>
      <c r="U53" s="1"/>
      <c r="V53" s="4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41" ht="18" customHeight="1" x14ac:dyDescent="0.2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13"/>
      <c r="U54" s="1"/>
      <c r="V54" s="4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1" ht="18" customHeight="1" x14ac:dyDescent="0.2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13"/>
      <c r="U55" s="1"/>
      <c r="V55" s="4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1:41" ht="18" customHeight="1" x14ac:dyDescent="0.2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13"/>
      <c r="U56" s="1"/>
      <c r="V56" s="4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1" ht="18" customHeight="1" x14ac:dyDescent="0.2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13"/>
      <c r="U57" s="1"/>
      <c r="V57" s="4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1:41" ht="18" customHeight="1" x14ac:dyDescent="0.2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13"/>
      <c r="U58" s="1"/>
      <c r="V58" s="4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1:41" ht="18" customHeight="1" x14ac:dyDescent="0.2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13"/>
      <c r="U59" s="1"/>
      <c r="V59" s="4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1:41" ht="18" customHeight="1" x14ac:dyDescent="0.2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13"/>
      <c r="U60" s="1"/>
      <c r="V60" s="4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1" ht="18" customHeight="1" x14ac:dyDescent="0.2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13"/>
      <c r="U61" s="1"/>
      <c r="V61" s="4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spans="1:41" ht="18" customHeight="1" x14ac:dyDescent="0.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13"/>
      <c r="U62" s="1"/>
      <c r="V62" s="4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1" ht="18" customHeight="1" x14ac:dyDescent="0.2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13"/>
      <c r="U63" s="1"/>
      <c r="V63" s="4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spans="1:41" ht="18" customHeight="1" x14ac:dyDescent="0.2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13"/>
      <c r="U64" s="1"/>
      <c r="V64" s="4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spans="1:41" ht="18" customHeight="1" x14ac:dyDescent="0.2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13"/>
      <c r="U65" s="1"/>
      <c r="V65" s="4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spans="1:41" ht="18" customHeight="1" x14ac:dyDescent="0.2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13"/>
      <c r="U66" s="1"/>
      <c r="V66" s="4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1:41" ht="18" customHeight="1" x14ac:dyDescent="0.2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13"/>
      <c r="U67" s="1"/>
      <c r="V67" s="4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 ht="18" customHeight="1" x14ac:dyDescent="0.2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13"/>
      <c r="U68" s="1"/>
      <c r="V68" s="4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 ht="18" customHeight="1" x14ac:dyDescent="0.2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13"/>
      <c r="U69" s="1"/>
      <c r="V69" s="4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 ht="18" customHeight="1" x14ac:dyDescent="0.2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13"/>
      <c r="U70" s="1"/>
      <c r="V70" s="4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 ht="18" customHeight="1" x14ac:dyDescent="0.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13"/>
      <c r="U71" s="1"/>
      <c r="V71" s="4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1:41" ht="18" customHeight="1" x14ac:dyDescent="0.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13"/>
      <c r="U72" s="1"/>
      <c r="V72" s="4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1:41" ht="18" customHeight="1" x14ac:dyDescent="0.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13"/>
      <c r="U73" s="1"/>
      <c r="V73" s="4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1:41" ht="18" customHeight="1" x14ac:dyDescent="0.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13"/>
      <c r="U74" s="1"/>
      <c r="V74" s="4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1:41" ht="18" customHeight="1" x14ac:dyDescent="0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13"/>
      <c r="U75" s="1"/>
      <c r="V75" s="4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 ht="18" customHeight="1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13"/>
      <c r="U76" s="1"/>
      <c r="V76" s="4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1:41" ht="18" customHeight="1" x14ac:dyDescent="0.2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13"/>
      <c r="U77" s="1"/>
      <c r="V77" s="4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1:41" ht="18" customHeight="1" x14ac:dyDescent="0.2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13"/>
      <c r="U78" s="1"/>
      <c r="V78" s="4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1:41" ht="18" customHeight="1" x14ac:dyDescent="0.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13"/>
      <c r="U79" s="1"/>
      <c r="V79" s="4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1:41" ht="18" customHeight="1" x14ac:dyDescent="0.2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13"/>
      <c r="U80" s="1"/>
      <c r="V80" s="4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1:41" ht="18" customHeight="1" x14ac:dyDescent="0.2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13"/>
      <c r="U81" s="1"/>
      <c r="V81" s="4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1:41" ht="18" customHeight="1" x14ac:dyDescent="0.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13"/>
      <c r="U82" s="1"/>
      <c r="V82" s="4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1:41" ht="18" customHeight="1" x14ac:dyDescent="0.2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13"/>
      <c r="U83" s="1"/>
      <c r="V83" s="4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1:41" ht="18" customHeight="1" x14ac:dyDescent="0.2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13"/>
      <c r="U84" s="1"/>
      <c r="V84" s="4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1:41" ht="18" customHeight="1" x14ac:dyDescent="0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13"/>
      <c r="U85" s="1"/>
      <c r="V85" s="4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1:41" ht="18" customHeight="1" x14ac:dyDescent="0.2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13"/>
      <c r="U86" s="1"/>
      <c r="V86" s="4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1:41" ht="18" customHeight="1" x14ac:dyDescent="0.2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13"/>
      <c r="U87" s="1"/>
      <c r="V87" s="4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1:41" ht="18" customHeight="1" x14ac:dyDescent="0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13"/>
      <c r="U88" s="1"/>
      <c r="V88" s="4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1:41" ht="18" customHeight="1" x14ac:dyDescent="0.2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13"/>
      <c r="U89" s="1"/>
      <c r="V89" s="4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1:41" ht="18" customHeight="1" x14ac:dyDescent="0.2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13"/>
      <c r="U90" s="1"/>
      <c r="V90" s="4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1:41" ht="18" customHeight="1" x14ac:dyDescent="0.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13"/>
      <c r="U91" s="1"/>
      <c r="V91" s="4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1:41" ht="18" customHeight="1" x14ac:dyDescent="0.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13"/>
      <c r="U92" s="1"/>
      <c r="V92" s="4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1:41" ht="18" customHeight="1" x14ac:dyDescent="0.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13"/>
      <c r="U93" s="1"/>
      <c r="V93" s="4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1:41" ht="18" customHeight="1" x14ac:dyDescent="0.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13"/>
      <c r="U94" s="1"/>
      <c r="V94" s="4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1:41" ht="18" customHeight="1" x14ac:dyDescent="0.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13"/>
      <c r="U95" s="1"/>
      <c r="V95" s="4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1:41" ht="18" customHeight="1" x14ac:dyDescent="0.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13"/>
      <c r="U96" s="1"/>
      <c r="V96" s="4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1:41" ht="18" customHeight="1" x14ac:dyDescent="0.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13"/>
      <c r="U97" s="1"/>
      <c r="V97" s="4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1:41" ht="18" customHeight="1" x14ac:dyDescent="0.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13"/>
      <c r="U98" s="1"/>
      <c r="V98" s="4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1:41" ht="18" customHeight="1" x14ac:dyDescent="0.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13"/>
      <c r="U99" s="1"/>
      <c r="V99" s="4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1:41" ht="18" customHeight="1" x14ac:dyDescent="0.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13"/>
      <c r="U100" s="1"/>
      <c r="V100" s="4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1:41" ht="18" customHeight="1" x14ac:dyDescent="0.2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13"/>
      <c r="U101" s="1"/>
      <c r="V101" s="4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1:41" ht="18" customHeight="1" x14ac:dyDescent="0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13"/>
      <c r="U102" s="1"/>
      <c r="V102" s="4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1:41" ht="18" customHeight="1" x14ac:dyDescent="0.2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13"/>
      <c r="U103" s="1"/>
      <c r="V103" s="4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1:41" ht="18" customHeight="1" x14ac:dyDescent="0.2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13"/>
      <c r="U104" s="1"/>
      <c r="V104" s="4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1:41" ht="18" customHeight="1" x14ac:dyDescent="0.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13"/>
      <c r="U105" s="1"/>
      <c r="V105" s="4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1:41" ht="18" customHeight="1" x14ac:dyDescent="0.2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13"/>
      <c r="U106" s="1"/>
      <c r="V106" s="4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1:41" ht="18" customHeight="1" x14ac:dyDescent="0.2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13"/>
      <c r="U107" s="1"/>
      <c r="V107" s="4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1:41" ht="18" customHeight="1" x14ac:dyDescent="0.2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13"/>
      <c r="U108" s="1"/>
      <c r="V108" s="4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1:41" ht="18" customHeight="1" x14ac:dyDescent="0.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13"/>
      <c r="U109" s="1"/>
      <c r="V109" s="4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1:41" ht="18" customHeight="1" x14ac:dyDescent="0.2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13"/>
      <c r="U110" s="1"/>
      <c r="V110" s="4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1:41" ht="18" customHeight="1" x14ac:dyDescent="0.2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13"/>
      <c r="U111" s="1"/>
      <c r="V111" s="4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1:41" ht="18" customHeight="1" x14ac:dyDescent="0.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13"/>
      <c r="U112" s="1"/>
      <c r="V112" s="4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1:41" ht="18" customHeight="1" x14ac:dyDescent="0.2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13"/>
      <c r="U113" s="1"/>
      <c r="V113" s="4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1:41" ht="18" customHeight="1" x14ac:dyDescent="0.2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13"/>
      <c r="U114" s="1"/>
      <c r="V114" s="4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1:41" ht="18" customHeight="1" x14ac:dyDescent="0.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13"/>
      <c r="U115" s="1"/>
      <c r="V115" s="4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1:41" ht="18" customHeight="1" x14ac:dyDescent="0.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13"/>
      <c r="U116" s="1"/>
      <c r="V116" s="4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1:41" ht="18" customHeight="1" x14ac:dyDescent="0.2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13"/>
      <c r="U117" s="1"/>
      <c r="V117" s="4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1:41" ht="18" customHeight="1" x14ac:dyDescent="0.2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13"/>
      <c r="U118" s="1"/>
      <c r="V118" s="4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1:41" ht="18" customHeight="1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13"/>
      <c r="U119" s="1"/>
      <c r="V119" s="4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1:41" ht="18" customHeight="1" x14ac:dyDescent="0.2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13"/>
      <c r="U120" s="1"/>
      <c r="V120" s="4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1:41" ht="18" customHeight="1" x14ac:dyDescent="0.2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13"/>
      <c r="U121" s="1"/>
      <c r="V121" s="4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1:41" ht="18" customHeight="1" x14ac:dyDescent="0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13"/>
      <c r="U122" s="1"/>
      <c r="V122" s="4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1:41" ht="18" customHeight="1" x14ac:dyDescent="0.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13"/>
      <c r="U123" s="1"/>
      <c r="V123" s="4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1:41" ht="18" customHeight="1" x14ac:dyDescent="0.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13"/>
      <c r="U124" s="1"/>
      <c r="V124" s="4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1:41" ht="18" customHeight="1" x14ac:dyDescent="0.2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13"/>
      <c r="U125" s="1"/>
      <c r="V125" s="4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1:41" ht="18" customHeight="1" x14ac:dyDescent="0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13"/>
      <c r="U126" s="1"/>
      <c r="V126" s="4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1:41" ht="18" customHeight="1" x14ac:dyDescent="0.2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13"/>
      <c r="U127" s="1"/>
      <c r="V127" s="4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1:41" ht="18" customHeight="1" x14ac:dyDescent="0.2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13"/>
      <c r="U128" s="1"/>
      <c r="V128" s="4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1:41" ht="18" customHeight="1" x14ac:dyDescent="0.2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13"/>
      <c r="U129" s="1"/>
      <c r="V129" s="4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1:41" ht="18" customHeight="1" x14ac:dyDescent="0.2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13"/>
      <c r="U130" s="1"/>
      <c r="V130" s="4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1:41" ht="18" customHeight="1" x14ac:dyDescent="0.2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13"/>
      <c r="U131" s="1"/>
      <c r="V131" s="4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1:41" ht="18" customHeight="1" x14ac:dyDescent="0.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13"/>
      <c r="U132" s="1"/>
      <c r="V132" s="4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1:41" ht="18" customHeight="1" x14ac:dyDescent="0.2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13"/>
      <c r="U133" s="1"/>
      <c r="V133" s="4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1:41" ht="18" customHeight="1" x14ac:dyDescent="0.2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13"/>
      <c r="U134" s="1"/>
      <c r="V134" s="4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1:41" ht="18" customHeight="1" x14ac:dyDescent="0.2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13"/>
      <c r="U135" s="1"/>
      <c r="V135" s="4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1:41" ht="18" customHeight="1" x14ac:dyDescent="0.2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13"/>
      <c r="U136" s="1"/>
      <c r="V136" s="4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1:41" ht="18" customHeight="1" x14ac:dyDescent="0.2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13"/>
      <c r="U137" s="1"/>
      <c r="V137" s="4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1:41" ht="18" customHeight="1" x14ac:dyDescent="0.2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13"/>
      <c r="U138" s="1"/>
      <c r="V138" s="4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1:41" ht="18" customHeight="1" x14ac:dyDescent="0.2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13"/>
      <c r="U139" s="1"/>
      <c r="V139" s="4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1:41" ht="18" customHeight="1" x14ac:dyDescent="0.2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13"/>
      <c r="U140" s="1"/>
      <c r="V140" s="4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1:41" ht="18" customHeight="1" x14ac:dyDescent="0.2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13"/>
      <c r="U141" s="1"/>
      <c r="V141" s="4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1:41" ht="18" customHeight="1" x14ac:dyDescent="0.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13"/>
      <c r="U142" s="1"/>
      <c r="V142" s="4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1:41" ht="18" customHeight="1" x14ac:dyDescent="0.2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13"/>
      <c r="U143" s="1"/>
      <c r="V143" s="4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1:41" ht="18" customHeight="1" x14ac:dyDescent="0.2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13"/>
      <c r="U144" s="1"/>
      <c r="V144" s="4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1:41" ht="18" customHeight="1" x14ac:dyDescent="0.2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13"/>
      <c r="U145" s="1"/>
      <c r="V145" s="4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1:41" ht="18" customHeight="1" x14ac:dyDescent="0.2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13"/>
      <c r="U146" s="1"/>
      <c r="V146" s="4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1:41" ht="18" customHeight="1" x14ac:dyDescent="0.2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13"/>
      <c r="U147" s="1"/>
      <c r="V147" s="4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1:41" ht="18" customHeight="1" x14ac:dyDescent="0.2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13"/>
      <c r="U148" s="1"/>
      <c r="V148" s="4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1:41" ht="18" customHeight="1" x14ac:dyDescent="0.2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13"/>
      <c r="U149" s="1"/>
      <c r="V149" s="4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1:41" ht="18" customHeight="1" x14ac:dyDescent="0.2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13"/>
      <c r="U150" s="1"/>
      <c r="V150" s="4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1:41" ht="18" customHeight="1" x14ac:dyDescent="0.2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13"/>
      <c r="U151" s="1"/>
      <c r="V151" s="4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1:41" ht="18" customHeight="1" x14ac:dyDescent="0.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13"/>
      <c r="U152" s="1"/>
      <c r="V152" s="4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1:41" ht="18" customHeight="1" x14ac:dyDescent="0.2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13"/>
      <c r="U153" s="1"/>
      <c r="V153" s="4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1:41" ht="18" customHeight="1" x14ac:dyDescent="0.2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13"/>
      <c r="U154" s="1"/>
      <c r="V154" s="4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1:41" ht="18" customHeight="1" x14ac:dyDescent="0.2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13"/>
      <c r="U155" s="1"/>
      <c r="V155" s="4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1:41" ht="18" customHeight="1" x14ac:dyDescent="0.2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13"/>
      <c r="U156" s="1"/>
      <c r="V156" s="4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1:41" ht="18" customHeight="1" x14ac:dyDescent="0.2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13"/>
      <c r="U157" s="1"/>
      <c r="V157" s="4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1:41" ht="18" customHeight="1" x14ac:dyDescent="0.2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13"/>
      <c r="U158" s="1"/>
      <c r="V158" s="4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1:41" ht="18" customHeight="1" x14ac:dyDescent="0.2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13"/>
      <c r="U159" s="1"/>
      <c r="V159" s="4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1:41" ht="18" customHeight="1" x14ac:dyDescent="0.2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13"/>
      <c r="U160" s="1"/>
      <c r="V160" s="4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1:41" ht="18" customHeight="1" x14ac:dyDescent="0.2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13"/>
      <c r="U161" s="1"/>
      <c r="V161" s="4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1:41" ht="18" customHeight="1" x14ac:dyDescent="0.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13"/>
      <c r="U162" s="1"/>
      <c r="V162" s="4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1:41" ht="18" customHeight="1" x14ac:dyDescent="0.2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13"/>
      <c r="U163" s="1"/>
      <c r="V163" s="4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1:41" ht="18" customHeight="1" x14ac:dyDescent="0.2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13"/>
      <c r="U164" s="1"/>
      <c r="V164" s="4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1:41" ht="18" customHeight="1" x14ac:dyDescent="0.2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13"/>
      <c r="U165" s="1"/>
      <c r="V165" s="4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1:41" ht="18" customHeight="1" x14ac:dyDescent="0.2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13"/>
      <c r="U166" s="1"/>
      <c r="V166" s="4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1:41" ht="18" customHeight="1" x14ac:dyDescent="0.2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13"/>
      <c r="U167" s="1"/>
      <c r="V167" s="4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1:41" ht="18" customHeight="1" x14ac:dyDescent="0.2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13"/>
      <c r="U168" s="1"/>
      <c r="V168" s="4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1:41" ht="18" customHeight="1" x14ac:dyDescent="0.2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13"/>
      <c r="U169" s="1"/>
      <c r="V169" s="4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1:41" ht="18" customHeight="1" x14ac:dyDescent="0.2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13"/>
      <c r="U170" s="1"/>
      <c r="V170" s="4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1:41" ht="18" customHeight="1" x14ac:dyDescent="0.2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13"/>
      <c r="U171" s="1"/>
      <c r="V171" s="4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1:41" ht="18" customHeight="1" x14ac:dyDescent="0.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13"/>
      <c r="U172" s="1"/>
      <c r="V172" s="4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1:41" ht="18" customHeight="1" x14ac:dyDescent="0.2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13"/>
      <c r="U173" s="1"/>
      <c r="V173" s="4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1:41" ht="18" customHeight="1" x14ac:dyDescent="0.2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13"/>
      <c r="U174" s="1"/>
      <c r="V174" s="4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1:41" ht="18" customHeight="1" x14ac:dyDescent="0.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13"/>
      <c r="U175" s="1"/>
      <c r="V175" s="4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1:41" ht="18" customHeight="1" x14ac:dyDescent="0.2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13"/>
      <c r="U176" s="1"/>
      <c r="V176" s="4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1:41" ht="18" customHeight="1" x14ac:dyDescent="0.2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13"/>
      <c r="U177" s="1"/>
      <c r="V177" s="4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1:41" ht="18" customHeight="1" x14ac:dyDescent="0.2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13"/>
      <c r="U178" s="1"/>
      <c r="V178" s="4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1:41" ht="18" customHeight="1" x14ac:dyDescent="0.2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13"/>
      <c r="U179" s="1"/>
      <c r="V179" s="4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1:41" ht="18" customHeight="1" x14ac:dyDescent="0.2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13"/>
      <c r="U180" s="1"/>
      <c r="V180" s="4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1:41" ht="18" customHeight="1" x14ac:dyDescent="0.2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13"/>
      <c r="U181" s="1"/>
      <c r="V181" s="4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1:41" ht="18" customHeight="1" x14ac:dyDescent="0.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13"/>
      <c r="U182" s="1"/>
      <c r="V182" s="4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1:41" ht="18" customHeight="1" x14ac:dyDescent="0.2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13"/>
      <c r="U183" s="1"/>
      <c r="V183" s="4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1:41" ht="18" customHeight="1" x14ac:dyDescent="0.2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13"/>
      <c r="U184" s="1"/>
      <c r="V184" s="4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1:41" ht="18" customHeight="1" x14ac:dyDescent="0.2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13"/>
      <c r="U185" s="1"/>
      <c r="V185" s="4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1:41" ht="18" customHeight="1" x14ac:dyDescent="0.2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13"/>
      <c r="U186" s="1"/>
      <c r="V186" s="4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1:41" ht="18" customHeight="1" x14ac:dyDescent="0.2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13"/>
      <c r="U187" s="1"/>
      <c r="V187" s="4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1:41" ht="18" customHeight="1" x14ac:dyDescent="0.2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13"/>
      <c r="U188" s="1"/>
      <c r="V188" s="4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1:41" ht="18" customHeight="1" x14ac:dyDescent="0.2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13"/>
      <c r="U189" s="1"/>
      <c r="V189" s="4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1:41" ht="18" customHeight="1" x14ac:dyDescent="0.2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13"/>
      <c r="U190" s="1"/>
      <c r="V190" s="4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1:41" ht="18" customHeight="1" x14ac:dyDescent="0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13"/>
      <c r="U191" s="1"/>
      <c r="V191" s="4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1:41" ht="18" customHeight="1" x14ac:dyDescent="0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13"/>
      <c r="U192" s="1"/>
      <c r="V192" s="4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1:41" ht="18" customHeight="1" x14ac:dyDescent="0.2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13"/>
      <c r="U193" s="1"/>
      <c r="V193" s="4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1:41" ht="18" customHeight="1" x14ac:dyDescent="0.2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13"/>
      <c r="U194" s="1"/>
      <c r="V194" s="4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1:41" ht="18" customHeight="1" x14ac:dyDescent="0.2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13"/>
      <c r="U195" s="1"/>
      <c r="V195" s="4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1:41" ht="18" customHeight="1" x14ac:dyDescent="0.2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13"/>
      <c r="U196" s="1"/>
      <c r="V196" s="4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1:41" ht="18" customHeight="1" x14ac:dyDescent="0.2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13"/>
      <c r="U197" s="1"/>
      <c r="V197" s="4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1:41" ht="18" customHeight="1" x14ac:dyDescent="0.2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13"/>
      <c r="U198" s="1"/>
      <c r="V198" s="4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1:41" ht="18" customHeight="1" x14ac:dyDescent="0.2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13"/>
      <c r="U199" s="1"/>
      <c r="V199" s="4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1:41" ht="18" customHeight="1" x14ac:dyDescent="0.2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13"/>
      <c r="U200" s="1"/>
      <c r="V200" s="4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1:41" ht="18" customHeight="1" x14ac:dyDescent="0.2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13"/>
      <c r="U201" s="1"/>
      <c r="V201" s="4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1:41" ht="18" customHeight="1" x14ac:dyDescent="0.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13"/>
      <c r="U202" s="1"/>
      <c r="V202" s="4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1:41" ht="18" customHeight="1" x14ac:dyDescent="0.2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13"/>
      <c r="U203" s="1"/>
      <c r="V203" s="4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1:41" ht="18" customHeight="1" x14ac:dyDescent="0.2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13"/>
      <c r="U204" s="1"/>
      <c r="V204" s="4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1:41" ht="18" customHeight="1" x14ac:dyDescent="0.2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13"/>
      <c r="U205" s="1"/>
      <c r="V205" s="4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1:41" ht="18" customHeight="1" x14ac:dyDescent="0.2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13"/>
      <c r="U206" s="1"/>
      <c r="V206" s="4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1:41" ht="18" customHeight="1" x14ac:dyDescent="0.2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13"/>
      <c r="U207" s="1"/>
      <c r="V207" s="4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1:41" ht="18" customHeight="1" x14ac:dyDescent="0.2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13"/>
      <c r="U208" s="1"/>
      <c r="V208" s="4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1:41" ht="18" customHeight="1" x14ac:dyDescent="0.2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13"/>
      <c r="U209" s="1"/>
      <c r="V209" s="4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1:41" ht="18" customHeight="1" x14ac:dyDescent="0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13"/>
      <c r="U210" s="1"/>
      <c r="V210" s="4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1:41" ht="18" customHeight="1" x14ac:dyDescent="0.2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13"/>
      <c r="U211" s="1"/>
      <c r="V211" s="4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1:41" ht="18" customHeight="1" x14ac:dyDescent="0.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13"/>
      <c r="U212" s="1"/>
      <c r="V212" s="4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1:41" ht="18" customHeight="1" x14ac:dyDescent="0.2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13"/>
      <c r="U213" s="1"/>
      <c r="V213" s="4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1:41" ht="18" customHeight="1" x14ac:dyDescent="0.2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13"/>
      <c r="U214" s="1"/>
      <c r="V214" s="4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1:41" ht="18" customHeight="1" x14ac:dyDescent="0.2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13"/>
      <c r="U215" s="1"/>
      <c r="V215" s="4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1:41" ht="18" customHeight="1" x14ac:dyDescent="0.2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13"/>
      <c r="U216" s="1"/>
      <c r="V216" s="4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1:41" ht="18" customHeight="1" x14ac:dyDescent="0.2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13"/>
      <c r="U217" s="1"/>
      <c r="V217" s="4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1:41" ht="18" customHeight="1" x14ac:dyDescent="0.2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13"/>
      <c r="U218" s="1"/>
      <c r="V218" s="4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1:41" ht="18" customHeight="1" x14ac:dyDescent="0.2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13"/>
      <c r="U219" s="1"/>
      <c r="V219" s="4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1:41" ht="18" customHeight="1" x14ac:dyDescent="0.2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13"/>
      <c r="U220" s="1"/>
      <c r="V220" s="4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1:41" ht="18" customHeight="1" x14ac:dyDescent="0.2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13"/>
      <c r="U221" s="1"/>
      <c r="V221" s="4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1:41" ht="18" customHeight="1" x14ac:dyDescent="0.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13"/>
      <c r="U222" s="1"/>
      <c r="V222" s="4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1:41" ht="18" customHeight="1" x14ac:dyDescent="0.2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13"/>
      <c r="U223" s="1"/>
      <c r="V223" s="4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1:41" ht="18" customHeight="1" x14ac:dyDescent="0.2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13"/>
      <c r="U224" s="1"/>
      <c r="V224" s="4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1:41" ht="18" customHeight="1" x14ac:dyDescent="0.2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13"/>
      <c r="U225" s="1"/>
      <c r="V225" s="4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1:41" ht="18" customHeight="1" x14ac:dyDescent="0.2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13"/>
      <c r="U226" s="1"/>
      <c r="V226" s="4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1:41" ht="18" customHeight="1" x14ac:dyDescent="0.2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13"/>
      <c r="U227" s="1"/>
      <c r="V227" s="4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1:41" ht="18" customHeight="1" x14ac:dyDescent="0.2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13"/>
      <c r="U228" s="1"/>
      <c r="V228" s="4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1:41" ht="18" customHeight="1" x14ac:dyDescent="0.2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13"/>
      <c r="U229" s="1"/>
      <c r="V229" s="4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1:41" ht="18" customHeight="1" x14ac:dyDescent="0.2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13"/>
      <c r="U230" s="1"/>
      <c r="V230" s="4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1:41" ht="18" customHeight="1" x14ac:dyDescent="0.2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13"/>
      <c r="U231" s="1"/>
      <c r="V231" s="4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1:41" ht="18" customHeight="1" x14ac:dyDescent="0.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13"/>
      <c r="U232" s="1"/>
      <c r="V232" s="4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1:41" ht="18" customHeight="1" x14ac:dyDescent="0.2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13"/>
      <c r="U233" s="1"/>
      <c r="V233" s="4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1:41" ht="18" customHeight="1" x14ac:dyDescent="0.2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13"/>
      <c r="U234" s="1"/>
      <c r="V234" s="4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1:41" ht="18" customHeight="1" x14ac:dyDescent="0.2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13"/>
      <c r="U235" s="1"/>
      <c r="V235" s="4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1:41" ht="18" customHeight="1" x14ac:dyDescent="0.2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13"/>
      <c r="U236" s="1"/>
      <c r="V236" s="4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1:41" ht="18" customHeight="1" x14ac:dyDescent="0.2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13"/>
      <c r="U237" s="1"/>
      <c r="V237" s="4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1:41" ht="18" customHeight="1" x14ac:dyDescent="0.2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13"/>
      <c r="U238" s="1"/>
      <c r="V238" s="4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1:41" ht="18" customHeight="1" x14ac:dyDescent="0.2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13"/>
      <c r="U239" s="1"/>
      <c r="V239" s="4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1:41" ht="18" customHeight="1" x14ac:dyDescent="0.2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13"/>
      <c r="U240" s="1"/>
      <c r="V240" s="4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1:41" ht="18" customHeight="1" x14ac:dyDescent="0.2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13"/>
      <c r="U241" s="1"/>
      <c r="V241" s="4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1:41" ht="18" customHeight="1" x14ac:dyDescent="0.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13"/>
      <c r="U242" s="1"/>
      <c r="V242" s="4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1:41" ht="18" customHeight="1" x14ac:dyDescent="0.2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13"/>
      <c r="U243" s="1"/>
      <c r="V243" s="4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1:41" ht="18" customHeight="1" x14ac:dyDescent="0.2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13"/>
      <c r="U244" s="1"/>
      <c r="V244" s="4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1:41" ht="18" customHeight="1" x14ac:dyDescent="0.2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13"/>
      <c r="U245" s="1"/>
      <c r="V245" s="4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1:41" ht="18" customHeight="1" x14ac:dyDescent="0.2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13"/>
      <c r="U246" s="1"/>
      <c r="V246" s="4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1:41" ht="18" customHeight="1" x14ac:dyDescent="0.2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13"/>
      <c r="U247" s="1"/>
      <c r="V247" s="4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1:41" ht="18" customHeight="1" x14ac:dyDescent="0.2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13"/>
      <c r="U248" s="1"/>
      <c r="V248" s="4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1:41" ht="18" customHeight="1" x14ac:dyDescent="0.2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13"/>
      <c r="U249" s="1"/>
      <c r="V249" s="4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1:41" ht="18" customHeight="1" x14ac:dyDescent="0.2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13"/>
      <c r="U250" s="1"/>
      <c r="V250" s="4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1:41" ht="18" customHeight="1" x14ac:dyDescent="0.2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13"/>
      <c r="U251" s="1"/>
      <c r="V251" s="4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1:41" ht="18" customHeight="1" x14ac:dyDescent="0.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13"/>
      <c r="U252" s="1"/>
      <c r="V252" s="4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1:41" ht="18" customHeight="1" x14ac:dyDescent="0.2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13"/>
      <c r="U253" s="1"/>
      <c r="V253" s="4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1:41" ht="18" customHeight="1" x14ac:dyDescent="0.2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13"/>
      <c r="U254" s="1"/>
      <c r="V254" s="4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1:41" ht="18" customHeight="1" x14ac:dyDescent="0.2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13"/>
      <c r="U255" s="1"/>
      <c r="V255" s="4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1:41" ht="18" customHeight="1" x14ac:dyDescent="0.2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13"/>
      <c r="U256" s="1"/>
      <c r="V256" s="4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1:41" ht="18" customHeight="1" x14ac:dyDescent="0.2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13"/>
      <c r="U257" s="1"/>
      <c r="V257" s="4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1:41" ht="18" customHeight="1" x14ac:dyDescent="0.2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13"/>
      <c r="U258" s="1"/>
      <c r="V258" s="4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1:41" ht="18" customHeight="1" x14ac:dyDescent="0.2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13"/>
      <c r="U259" s="1"/>
      <c r="V259" s="4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1:41" ht="18" customHeight="1" x14ac:dyDescent="0.2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13"/>
      <c r="U260" s="1"/>
      <c r="V260" s="4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1:41" ht="18" customHeight="1" x14ac:dyDescent="0.2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13"/>
      <c r="U261" s="1"/>
      <c r="V261" s="4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1:41" ht="18" customHeight="1" x14ac:dyDescent="0.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13"/>
      <c r="U262" s="1"/>
      <c r="V262" s="4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1:41" ht="18" customHeight="1" x14ac:dyDescent="0.2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13"/>
      <c r="U263" s="1"/>
      <c r="V263" s="4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1:41" ht="18" customHeight="1" x14ac:dyDescent="0.2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13"/>
      <c r="U264" s="1"/>
      <c r="V264" s="4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1:41" ht="18" customHeight="1" x14ac:dyDescent="0.2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13"/>
      <c r="U265" s="1"/>
      <c r="V265" s="4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1:41" ht="18" customHeight="1" x14ac:dyDescent="0.2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13"/>
      <c r="U266" s="1"/>
      <c r="V266" s="4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1:41" ht="18" customHeight="1" x14ac:dyDescent="0.2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13"/>
      <c r="U267" s="1"/>
      <c r="V267" s="4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1:41" ht="18" customHeight="1" x14ac:dyDescent="0.2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13"/>
      <c r="U268" s="1"/>
      <c r="V268" s="4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1:41" ht="18" customHeight="1" x14ac:dyDescent="0.2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13"/>
      <c r="U269" s="1"/>
      <c r="V269" s="4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1:41" ht="18" customHeight="1" x14ac:dyDescent="0.2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13"/>
      <c r="U270" s="1"/>
      <c r="V270" s="4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1:41" ht="18" customHeight="1" x14ac:dyDescent="0.2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13"/>
      <c r="U271" s="1"/>
      <c r="V271" s="4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1:41" ht="18" customHeight="1" x14ac:dyDescent="0.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13"/>
      <c r="U272" s="1"/>
      <c r="V272" s="4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1:41" ht="18" customHeight="1" x14ac:dyDescent="0.2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13"/>
      <c r="U273" s="1"/>
      <c r="V273" s="4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1:41" ht="18" customHeight="1" x14ac:dyDescent="0.2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13"/>
      <c r="U274" s="1"/>
      <c r="V274" s="4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1:41" ht="18" customHeight="1" x14ac:dyDescent="0.2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13"/>
      <c r="U275" s="1"/>
      <c r="V275" s="4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1:41" ht="18" customHeight="1" x14ac:dyDescent="0.2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13"/>
      <c r="U276" s="1"/>
      <c r="V276" s="4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1:41" ht="18" customHeight="1" x14ac:dyDescent="0.2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13"/>
      <c r="U277" s="1"/>
      <c r="V277" s="4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1:41" ht="18" customHeight="1" x14ac:dyDescent="0.2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13"/>
      <c r="U278" s="1"/>
      <c r="V278" s="4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1:41" ht="18" customHeight="1" x14ac:dyDescent="0.2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13"/>
      <c r="U279" s="1"/>
      <c r="V279" s="4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1:41" ht="18" customHeight="1" x14ac:dyDescent="0.2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13"/>
      <c r="U280" s="1"/>
      <c r="V280" s="4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1:41" ht="18" customHeight="1" x14ac:dyDescent="0.2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13"/>
      <c r="U281" s="1"/>
      <c r="V281" s="4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1:41" ht="18" customHeight="1" x14ac:dyDescent="0.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13"/>
      <c r="U282" s="1"/>
      <c r="V282" s="4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1:41" ht="18" customHeight="1" x14ac:dyDescent="0.2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13"/>
      <c r="U283" s="1"/>
      <c r="V283" s="4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1:41" ht="18" customHeight="1" x14ac:dyDescent="0.2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13"/>
      <c r="U284" s="1"/>
      <c r="V284" s="4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1:41" ht="18" customHeight="1" x14ac:dyDescent="0.2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13"/>
      <c r="U285" s="1"/>
      <c r="V285" s="4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1:41" ht="18" customHeight="1" x14ac:dyDescent="0.2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13"/>
      <c r="U286" s="1"/>
      <c r="V286" s="4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1:41" ht="18" customHeight="1" x14ac:dyDescent="0.2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13"/>
      <c r="U287" s="1"/>
      <c r="V287" s="4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1:41" ht="18" customHeight="1" x14ac:dyDescent="0.2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13"/>
      <c r="U288" s="1"/>
      <c r="V288" s="4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1:41" ht="18" customHeight="1" x14ac:dyDescent="0.2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13"/>
      <c r="U289" s="1"/>
      <c r="V289" s="4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1:41" ht="18" customHeight="1" x14ac:dyDescent="0.2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13"/>
      <c r="U290" s="1"/>
      <c r="V290" s="4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1:41" ht="18" customHeight="1" x14ac:dyDescent="0.2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13"/>
      <c r="U291" s="1"/>
      <c r="V291" s="4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1:41" ht="18" customHeight="1" x14ac:dyDescent="0.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13"/>
      <c r="U292" s="1"/>
      <c r="V292" s="4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1:41" ht="18" customHeight="1" x14ac:dyDescent="0.2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13"/>
      <c r="U293" s="1"/>
      <c r="V293" s="4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1:41" ht="18" customHeight="1" x14ac:dyDescent="0.2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13"/>
      <c r="U294" s="1"/>
      <c r="V294" s="4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1:41" ht="18" customHeight="1" x14ac:dyDescent="0.2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13"/>
      <c r="U295" s="1"/>
      <c r="V295" s="4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1:41" ht="18" customHeight="1" x14ac:dyDescent="0.2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13"/>
      <c r="U296" s="1"/>
      <c r="V296" s="4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1:41" ht="18" customHeight="1" x14ac:dyDescent="0.2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13"/>
      <c r="U297" s="1"/>
      <c r="V297" s="4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1:41" ht="18" customHeight="1" x14ac:dyDescent="0.2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13"/>
      <c r="U298" s="1"/>
      <c r="V298" s="4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1:41" ht="18" customHeight="1" x14ac:dyDescent="0.2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13"/>
      <c r="U299" s="1"/>
      <c r="V299" s="4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1:41" ht="18" customHeight="1" x14ac:dyDescent="0.2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13"/>
      <c r="U300" s="1"/>
      <c r="V300" s="4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1:41" ht="18" customHeight="1" x14ac:dyDescent="0.2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13"/>
      <c r="U301" s="1"/>
      <c r="V301" s="4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1:41" ht="18" customHeight="1" x14ac:dyDescent="0.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13"/>
      <c r="U302" s="1"/>
      <c r="V302" s="4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1:41" ht="18" customHeight="1" x14ac:dyDescent="0.2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13"/>
      <c r="U303" s="1"/>
      <c r="V303" s="4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1:41" ht="18" customHeight="1" x14ac:dyDescent="0.2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13"/>
      <c r="U304" s="1"/>
      <c r="V304" s="4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1:41" ht="18" customHeight="1" x14ac:dyDescent="0.2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13"/>
      <c r="U305" s="1"/>
      <c r="V305" s="4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1:41" ht="18" customHeight="1" x14ac:dyDescent="0.2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13"/>
      <c r="U306" s="1"/>
      <c r="V306" s="4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1:41" ht="18" customHeight="1" x14ac:dyDescent="0.2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13"/>
      <c r="U307" s="1"/>
      <c r="V307" s="4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1:41" ht="18" customHeight="1" x14ac:dyDescent="0.2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13"/>
      <c r="U308" s="1"/>
      <c r="V308" s="4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1:41" ht="18" customHeight="1" x14ac:dyDescent="0.2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13"/>
      <c r="U309" s="1"/>
      <c r="V309" s="4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1:41" ht="18" customHeight="1" x14ac:dyDescent="0.2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13"/>
      <c r="U310" s="1"/>
      <c r="V310" s="4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1:41" ht="18" customHeight="1" x14ac:dyDescent="0.2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13"/>
      <c r="U311" s="1"/>
      <c r="V311" s="4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1:41" ht="18" customHeight="1" x14ac:dyDescent="0.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13"/>
      <c r="U312" s="1"/>
      <c r="V312" s="4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1:41" ht="18" customHeight="1" x14ac:dyDescent="0.2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13"/>
      <c r="U313" s="1"/>
      <c r="V313" s="4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1:41" ht="18" customHeight="1" x14ac:dyDescent="0.2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13"/>
      <c r="U314" s="1"/>
      <c r="V314" s="4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1:41" ht="18" customHeight="1" x14ac:dyDescent="0.2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13"/>
      <c r="U315" s="1"/>
      <c r="V315" s="4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1:41" ht="18" customHeight="1" x14ac:dyDescent="0.2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13"/>
      <c r="U316" s="1"/>
      <c r="V316" s="4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1:41" ht="18" customHeight="1" x14ac:dyDescent="0.2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13"/>
      <c r="U317" s="1"/>
      <c r="V317" s="4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1:41" ht="18" customHeight="1" x14ac:dyDescent="0.2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13"/>
      <c r="U318" s="1"/>
      <c r="V318" s="4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1:41" ht="18" customHeight="1" x14ac:dyDescent="0.2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13"/>
      <c r="U319" s="1"/>
      <c r="V319" s="4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1:41" ht="18" customHeight="1" x14ac:dyDescent="0.2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13"/>
      <c r="U320" s="1"/>
      <c r="V320" s="4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1:41" ht="18" customHeight="1" x14ac:dyDescent="0.2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13"/>
      <c r="U321" s="1"/>
      <c r="V321" s="4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spans="1:41" ht="18" customHeight="1" x14ac:dyDescent="0.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13"/>
      <c r="U322" s="1"/>
      <c r="V322" s="4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spans="1:41" ht="18" customHeight="1" x14ac:dyDescent="0.2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13"/>
      <c r="U323" s="1"/>
      <c r="V323" s="4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spans="1:41" ht="18" customHeight="1" x14ac:dyDescent="0.2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13"/>
      <c r="U324" s="1"/>
      <c r="V324" s="4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spans="1:41" ht="18" customHeight="1" x14ac:dyDescent="0.2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13"/>
      <c r="U325" s="1"/>
      <c r="V325" s="4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spans="1:41" ht="18" customHeight="1" x14ac:dyDescent="0.2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13"/>
      <c r="U326" s="1"/>
      <c r="V326" s="4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spans="1:41" ht="18" customHeight="1" x14ac:dyDescent="0.2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13"/>
      <c r="U327" s="1"/>
      <c r="V327" s="4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spans="1:41" ht="18" customHeight="1" x14ac:dyDescent="0.2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13"/>
      <c r="U328" s="1"/>
      <c r="V328" s="4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1:41" ht="18" customHeight="1" x14ac:dyDescent="0.2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13"/>
      <c r="U329" s="1"/>
      <c r="V329" s="4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spans="1:41" ht="18" customHeight="1" x14ac:dyDescent="0.2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13"/>
      <c r="U330" s="1"/>
      <c r="V330" s="4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spans="1:41" ht="18" customHeight="1" x14ac:dyDescent="0.2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13"/>
      <c r="U331" s="1"/>
      <c r="V331" s="4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spans="1:41" ht="18" customHeight="1" x14ac:dyDescent="0.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13"/>
      <c r="U332" s="1"/>
      <c r="V332" s="4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spans="1:41" ht="18" customHeight="1" x14ac:dyDescent="0.2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13"/>
      <c r="U333" s="1"/>
      <c r="V333" s="4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spans="1:41" ht="18" customHeight="1" x14ac:dyDescent="0.2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13"/>
      <c r="U334" s="1"/>
      <c r="V334" s="4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spans="1:41" ht="18" customHeight="1" x14ac:dyDescent="0.2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13"/>
      <c r="U335" s="1"/>
      <c r="V335" s="4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spans="1:41" ht="18" customHeight="1" x14ac:dyDescent="0.2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13"/>
      <c r="U336" s="1"/>
      <c r="V336" s="4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spans="1:41" ht="18" customHeight="1" x14ac:dyDescent="0.2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13"/>
      <c r="U337" s="1"/>
      <c r="V337" s="4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spans="1:41" ht="18" customHeight="1" x14ac:dyDescent="0.2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13"/>
      <c r="U338" s="1"/>
      <c r="V338" s="4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spans="1:41" ht="18" customHeight="1" x14ac:dyDescent="0.2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13"/>
      <c r="U339" s="1"/>
      <c r="V339" s="4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spans="1:41" ht="18" customHeight="1" x14ac:dyDescent="0.2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13"/>
      <c r="U340" s="1"/>
      <c r="V340" s="4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spans="1:41" ht="18" customHeight="1" x14ac:dyDescent="0.2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13"/>
      <c r="U341" s="1"/>
      <c r="V341" s="4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spans="1:41" ht="18" customHeight="1" x14ac:dyDescent="0.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13"/>
      <c r="U342" s="1"/>
      <c r="V342" s="4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spans="1:41" ht="18" customHeight="1" x14ac:dyDescent="0.2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13"/>
      <c r="U343" s="1"/>
      <c r="V343" s="4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spans="1:41" ht="18" customHeight="1" x14ac:dyDescent="0.2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13"/>
      <c r="U344" s="1"/>
      <c r="V344" s="4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spans="1:41" ht="18" customHeight="1" x14ac:dyDescent="0.2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13"/>
      <c r="U345" s="1"/>
      <c r="V345" s="4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spans="1:41" ht="18" customHeight="1" x14ac:dyDescent="0.2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13"/>
      <c r="U346" s="1"/>
      <c r="V346" s="4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spans="1:41" ht="18" customHeight="1" x14ac:dyDescent="0.2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13"/>
      <c r="U347" s="1"/>
      <c r="V347" s="4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spans="1:41" ht="18" customHeight="1" x14ac:dyDescent="0.2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13"/>
      <c r="U348" s="1"/>
      <c r="V348" s="4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spans="1:41" ht="18" customHeight="1" x14ac:dyDescent="0.2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13"/>
      <c r="U349" s="1"/>
      <c r="V349" s="4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spans="1:41" ht="18" customHeight="1" x14ac:dyDescent="0.2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13"/>
      <c r="U350" s="1"/>
      <c r="V350" s="4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spans="1:41" ht="18" customHeight="1" x14ac:dyDescent="0.2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13"/>
      <c r="U351" s="1"/>
      <c r="V351" s="4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spans="1:41" ht="18" customHeight="1" x14ac:dyDescent="0.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13"/>
      <c r="U352" s="1"/>
      <c r="V352" s="4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spans="1:41" ht="18" customHeight="1" x14ac:dyDescent="0.2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13"/>
      <c r="U353" s="1"/>
      <c r="V353" s="4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spans="1:41" ht="18" customHeight="1" x14ac:dyDescent="0.2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13"/>
      <c r="U354" s="1"/>
      <c r="V354" s="4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spans="1:41" ht="18" customHeight="1" x14ac:dyDescent="0.2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13"/>
      <c r="U355" s="1"/>
      <c r="V355" s="4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spans="1:41" ht="18" customHeight="1" x14ac:dyDescent="0.2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13"/>
      <c r="U356" s="1"/>
      <c r="V356" s="4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spans="1:41" ht="18" customHeight="1" x14ac:dyDescent="0.2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13"/>
      <c r="U357" s="1"/>
      <c r="V357" s="4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spans="1:41" ht="18" customHeight="1" x14ac:dyDescent="0.2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13"/>
      <c r="U358" s="1"/>
      <c r="V358" s="4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spans="1:41" ht="18" customHeight="1" x14ac:dyDescent="0.2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13"/>
      <c r="U359" s="1"/>
      <c r="V359" s="4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spans="1:41" ht="18" customHeight="1" x14ac:dyDescent="0.2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13"/>
      <c r="U360" s="1"/>
      <c r="V360" s="4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spans="1:41" ht="18" customHeight="1" x14ac:dyDescent="0.2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13"/>
      <c r="U361" s="1"/>
      <c r="V361" s="4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spans="1:41" ht="18" customHeight="1" x14ac:dyDescent="0.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13"/>
      <c r="U362" s="1"/>
      <c r="V362" s="4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spans="1:41" ht="18" customHeight="1" x14ac:dyDescent="0.2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13"/>
      <c r="U363" s="1"/>
      <c r="V363" s="4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spans="1:41" ht="18" customHeight="1" x14ac:dyDescent="0.2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13"/>
      <c r="U364" s="1"/>
      <c r="V364" s="4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spans="1:41" ht="18" customHeight="1" x14ac:dyDescent="0.2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13"/>
      <c r="U365" s="1"/>
      <c r="V365" s="4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spans="1:41" ht="18" customHeight="1" x14ac:dyDescent="0.2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13"/>
      <c r="U366" s="1"/>
      <c r="V366" s="4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spans="1:41" ht="18" customHeight="1" x14ac:dyDescent="0.2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13"/>
      <c r="U367" s="1"/>
      <c r="V367" s="4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spans="1:41" ht="18" customHeight="1" x14ac:dyDescent="0.2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13"/>
      <c r="U368" s="1"/>
      <c r="V368" s="4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spans="1:41" ht="18" customHeight="1" x14ac:dyDescent="0.2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13"/>
      <c r="U369" s="1"/>
      <c r="V369" s="4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spans="1:41" ht="18" customHeight="1" x14ac:dyDescent="0.2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13"/>
      <c r="U370" s="1"/>
      <c r="V370" s="4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spans="1:41" ht="18" customHeight="1" x14ac:dyDescent="0.2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13"/>
      <c r="U371" s="1"/>
      <c r="V371" s="4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spans="1:41" ht="18" customHeight="1" x14ac:dyDescent="0.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13"/>
      <c r="U372" s="1"/>
      <c r="V372" s="4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spans="1:41" ht="18" customHeight="1" x14ac:dyDescent="0.2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13"/>
      <c r="U373" s="1"/>
      <c r="V373" s="4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spans="1:41" ht="18" customHeight="1" x14ac:dyDescent="0.2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13"/>
      <c r="U374" s="1"/>
      <c r="V374" s="4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spans="1:41" ht="18" customHeight="1" x14ac:dyDescent="0.2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13"/>
      <c r="U375" s="1"/>
      <c r="V375" s="4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spans="1:41" ht="18" customHeight="1" x14ac:dyDescent="0.2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13"/>
      <c r="U376" s="1"/>
      <c r="V376" s="4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spans="1:41" ht="18" customHeight="1" x14ac:dyDescent="0.2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13"/>
      <c r="U377" s="1"/>
      <c r="V377" s="4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spans="1:41" ht="18" customHeight="1" x14ac:dyDescent="0.2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13"/>
      <c r="U378" s="1"/>
      <c r="V378" s="4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spans="1:41" ht="18" customHeight="1" x14ac:dyDescent="0.2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13"/>
      <c r="U379" s="1"/>
      <c r="V379" s="4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spans="1:41" ht="18" customHeight="1" x14ac:dyDescent="0.2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13"/>
      <c r="U380" s="1"/>
      <c r="V380" s="4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spans="1:41" ht="18" customHeight="1" x14ac:dyDescent="0.2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13"/>
      <c r="U381" s="1"/>
      <c r="V381" s="4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spans="1:41" ht="18" customHeight="1" x14ac:dyDescent="0.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13"/>
      <c r="U382" s="1"/>
      <c r="V382" s="4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spans="1:41" ht="18" customHeight="1" x14ac:dyDescent="0.2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13"/>
      <c r="U383" s="1"/>
      <c r="V383" s="4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spans="1:41" ht="18" customHeight="1" x14ac:dyDescent="0.2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13"/>
      <c r="U384" s="1"/>
      <c r="V384" s="4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spans="1:41" ht="18" customHeight="1" x14ac:dyDescent="0.2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13"/>
      <c r="U385" s="1"/>
      <c r="V385" s="4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spans="1:41" ht="18" customHeight="1" x14ac:dyDescent="0.2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13"/>
      <c r="U386" s="1"/>
      <c r="V386" s="4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spans="1:41" ht="18" customHeight="1" x14ac:dyDescent="0.2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13"/>
      <c r="U387" s="1"/>
      <c r="V387" s="4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spans="1:41" ht="18" customHeight="1" x14ac:dyDescent="0.2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13"/>
      <c r="U388" s="1"/>
      <c r="V388" s="4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spans="1:41" ht="18" customHeight="1" x14ac:dyDescent="0.2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13"/>
      <c r="U389" s="1"/>
      <c r="V389" s="4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spans="1:41" ht="18" customHeight="1" x14ac:dyDescent="0.2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13"/>
      <c r="U390" s="1"/>
      <c r="V390" s="4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spans="1:41" ht="18" customHeight="1" x14ac:dyDescent="0.2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13"/>
      <c r="U391" s="1"/>
      <c r="V391" s="4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spans="1:41" ht="18" customHeight="1" x14ac:dyDescent="0.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13"/>
      <c r="U392" s="1"/>
      <c r="V392" s="4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spans="1:41" ht="18" customHeight="1" x14ac:dyDescent="0.2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13"/>
      <c r="U393" s="1"/>
      <c r="V393" s="4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spans="1:41" ht="18" customHeight="1" x14ac:dyDescent="0.2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13"/>
      <c r="U394" s="1"/>
      <c r="V394" s="4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spans="1:41" ht="18" customHeight="1" x14ac:dyDescent="0.2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13"/>
      <c r="U395" s="1"/>
      <c r="V395" s="4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spans="1:41" ht="18" customHeight="1" x14ac:dyDescent="0.2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13"/>
      <c r="U396" s="1"/>
      <c r="V396" s="4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spans="1:41" ht="18" customHeight="1" x14ac:dyDescent="0.2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13"/>
      <c r="U397" s="1"/>
      <c r="V397" s="4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spans="1:41" ht="18" customHeight="1" x14ac:dyDescent="0.2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13"/>
      <c r="U398" s="1"/>
      <c r="V398" s="4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spans="1:41" ht="18" customHeight="1" x14ac:dyDescent="0.2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13"/>
      <c r="U399" s="1"/>
      <c r="V399" s="4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spans="1:41" ht="18" customHeight="1" x14ac:dyDescent="0.2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13"/>
      <c r="U400" s="1"/>
      <c r="V400" s="4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spans="1:41" ht="18" customHeight="1" x14ac:dyDescent="0.2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13"/>
      <c r="U401" s="1"/>
      <c r="V401" s="4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spans="1:41" ht="18" customHeight="1" x14ac:dyDescent="0.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13"/>
      <c r="U402" s="1"/>
      <c r="V402" s="4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spans="1:41" ht="18" customHeight="1" x14ac:dyDescent="0.2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13"/>
      <c r="U403" s="1"/>
      <c r="V403" s="4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spans="1:41" ht="18" customHeight="1" x14ac:dyDescent="0.2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13"/>
      <c r="U404" s="1"/>
      <c r="V404" s="4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spans="1:41" ht="18" customHeight="1" x14ac:dyDescent="0.2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13"/>
      <c r="U405" s="1"/>
      <c r="V405" s="4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spans="1:41" ht="18" customHeight="1" x14ac:dyDescent="0.2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13"/>
      <c r="U406" s="1"/>
      <c r="V406" s="4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spans="1:41" ht="18" customHeight="1" x14ac:dyDescent="0.2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13"/>
      <c r="U407" s="1"/>
      <c r="V407" s="4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spans="1:41" ht="18" customHeight="1" x14ac:dyDescent="0.2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13"/>
      <c r="U408" s="1"/>
      <c r="V408" s="4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spans="1:41" ht="18" customHeight="1" x14ac:dyDescent="0.2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13"/>
      <c r="U409" s="1"/>
      <c r="V409" s="4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spans="1:41" ht="18" customHeight="1" x14ac:dyDescent="0.2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13"/>
      <c r="U410" s="1"/>
      <c r="V410" s="4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spans="1:41" ht="18" customHeight="1" x14ac:dyDescent="0.2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13"/>
      <c r="U411" s="1"/>
      <c r="V411" s="4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spans="1:41" ht="18" customHeight="1" x14ac:dyDescent="0.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13"/>
      <c r="U412" s="1"/>
      <c r="V412" s="4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spans="1:41" ht="18" customHeight="1" x14ac:dyDescent="0.2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13"/>
      <c r="U413" s="1"/>
      <c r="V413" s="4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spans="1:41" ht="18" customHeight="1" x14ac:dyDescent="0.2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13"/>
      <c r="U414" s="1"/>
      <c r="V414" s="4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spans="1:41" ht="18" customHeight="1" x14ac:dyDescent="0.2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13"/>
      <c r="U415" s="1"/>
      <c r="V415" s="4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spans="1:41" ht="18" customHeight="1" x14ac:dyDescent="0.2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13"/>
      <c r="U416" s="1"/>
      <c r="V416" s="4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spans="1:41" ht="18" customHeight="1" x14ac:dyDescent="0.2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13"/>
      <c r="U417" s="1"/>
      <c r="V417" s="4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spans="1:41" ht="18" customHeight="1" x14ac:dyDescent="0.2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13"/>
      <c r="U418" s="1"/>
      <c r="V418" s="4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spans="1:41" ht="18" customHeight="1" x14ac:dyDescent="0.2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13"/>
      <c r="U419" s="1"/>
      <c r="V419" s="4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spans="1:41" ht="18" customHeight="1" x14ac:dyDescent="0.2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13"/>
      <c r="U420" s="1"/>
      <c r="V420" s="4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spans="1:41" ht="18" customHeight="1" x14ac:dyDescent="0.2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13"/>
      <c r="U421" s="1"/>
      <c r="V421" s="4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spans="1:41" ht="18" customHeight="1" x14ac:dyDescent="0.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13"/>
      <c r="U422" s="1"/>
      <c r="V422" s="4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spans="1:41" ht="18" customHeight="1" x14ac:dyDescent="0.2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13"/>
      <c r="U423" s="1"/>
      <c r="V423" s="4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  <row r="424" spans="1:41" ht="18" customHeight="1" x14ac:dyDescent="0.2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13"/>
      <c r="U424" s="1"/>
      <c r="V424" s="4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</row>
    <row r="425" spans="1:41" ht="18" customHeight="1" x14ac:dyDescent="0.2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13"/>
      <c r="U425" s="1"/>
      <c r="V425" s="4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</row>
    <row r="426" spans="1:41" ht="18" customHeight="1" x14ac:dyDescent="0.2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13"/>
      <c r="U426" s="1"/>
      <c r="V426" s="4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</row>
    <row r="427" spans="1:41" ht="18" customHeight="1" x14ac:dyDescent="0.2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13"/>
      <c r="U427" s="1"/>
      <c r="V427" s="4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</row>
    <row r="428" spans="1:41" ht="18" customHeight="1" x14ac:dyDescent="0.2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13"/>
      <c r="U428" s="1"/>
      <c r="V428" s="4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</row>
    <row r="429" spans="1:41" ht="18" customHeight="1" x14ac:dyDescent="0.2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13"/>
      <c r="U429" s="1"/>
      <c r="V429" s="4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</row>
    <row r="430" spans="1:41" ht="18" customHeight="1" x14ac:dyDescent="0.2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13"/>
      <c r="U430" s="1"/>
      <c r="V430" s="4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</row>
    <row r="431" spans="1:41" ht="18" customHeight="1" x14ac:dyDescent="0.2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13"/>
      <c r="U431" s="1"/>
      <c r="V431" s="4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</row>
    <row r="432" spans="1:41" ht="18" customHeight="1" x14ac:dyDescent="0.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13"/>
      <c r="U432" s="1"/>
      <c r="V432" s="4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</row>
    <row r="433" spans="1:41" ht="18" customHeight="1" x14ac:dyDescent="0.2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13"/>
      <c r="U433" s="1"/>
      <c r="V433" s="4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</row>
    <row r="434" spans="1:41" ht="18" customHeight="1" x14ac:dyDescent="0.2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13"/>
      <c r="U434" s="1"/>
      <c r="V434" s="4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</row>
    <row r="435" spans="1:41" ht="18" customHeight="1" x14ac:dyDescent="0.2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13"/>
      <c r="U435" s="1"/>
      <c r="V435" s="4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</row>
    <row r="436" spans="1:41" ht="18" customHeight="1" x14ac:dyDescent="0.2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13"/>
      <c r="U436" s="1"/>
      <c r="V436" s="4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</row>
    <row r="437" spans="1:41" ht="18" customHeight="1" x14ac:dyDescent="0.2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13"/>
      <c r="U437" s="1"/>
      <c r="V437" s="4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</row>
    <row r="438" spans="1:41" ht="18" customHeight="1" x14ac:dyDescent="0.2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13"/>
      <c r="U438" s="1"/>
      <c r="V438" s="4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</row>
    <row r="439" spans="1:41" ht="18" customHeight="1" x14ac:dyDescent="0.2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13"/>
      <c r="U439" s="1"/>
      <c r="V439" s="4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</row>
    <row r="440" spans="1:41" ht="18" customHeight="1" x14ac:dyDescent="0.2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13"/>
      <c r="U440" s="1"/>
      <c r="V440" s="4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</row>
    <row r="441" spans="1:41" ht="18" customHeight="1" x14ac:dyDescent="0.2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13"/>
      <c r="U441" s="1"/>
      <c r="V441" s="4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</row>
    <row r="442" spans="1:41" ht="18" customHeight="1" x14ac:dyDescent="0.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13"/>
      <c r="U442" s="1"/>
      <c r="V442" s="4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</row>
    <row r="443" spans="1:41" ht="18" customHeight="1" x14ac:dyDescent="0.2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13"/>
      <c r="U443" s="1"/>
      <c r="V443" s="4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</row>
    <row r="444" spans="1:41" ht="18" customHeight="1" x14ac:dyDescent="0.2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13"/>
      <c r="U444" s="1"/>
      <c r="V444" s="4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</row>
    <row r="445" spans="1:41" ht="18" customHeight="1" x14ac:dyDescent="0.2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13"/>
      <c r="U445" s="1"/>
      <c r="V445" s="4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</row>
    <row r="446" spans="1:41" ht="18" customHeight="1" x14ac:dyDescent="0.2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13"/>
      <c r="U446" s="1"/>
      <c r="V446" s="4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</row>
    <row r="447" spans="1:41" ht="18" customHeight="1" x14ac:dyDescent="0.2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13"/>
      <c r="U447" s="1"/>
      <c r="V447" s="4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</row>
    <row r="448" spans="1:41" ht="18" customHeight="1" x14ac:dyDescent="0.2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13"/>
      <c r="U448" s="1"/>
      <c r="V448" s="4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</row>
    <row r="449" spans="1:41" ht="18" customHeight="1" x14ac:dyDescent="0.2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13"/>
      <c r="U449" s="1"/>
      <c r="V449" s="4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</row>
    <row r="450" spans="1:41" ht="18" customHeight="1" x14ac:dyDescent="0.2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13"/>
      <c r="U450" s="1"/>
      <c r="V450" s="4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</row>
    <row r="451" spans="1:41" ht="18" customHeight="1" x14ac:dyDescent="0.2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13"/>
      <c r="U451" s="1"/>
      <c r="V451" s="4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</row>
    <row r="452" spans="1:41" ht="18" customHeight="1" x14ac:dyDescent="0.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13"/>
      <c r="U452" s="1"/>
      <c r="V452" s="4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</row>
    <row r="453" spans="1:41" ht="18" customHeight="1" x14ac:dyDescent="0.2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13"/>
      <c r="U453" s="1"/>
      <c r="V453" s="4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</row>
    <row r="454" spans="1:41" ht="18" customHeight="1" x14ac:dyDescent="0.2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13"/>
      <c r="U454" s="1"/>
      <c r="V454" s="4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</row>
    <row r="455" spans="1:41" ht="18" customHeight="1" x14ac:dyDescent="0.2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13"/>
      <c r="U455" s="1"/>
      <c r="V455" s="4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</row>
    <row r="456" spans="1:41" ht="18" customHeight="1" x14ac:dyDescent="0.2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13"/>
      <c r="U456" s="1"/>
      <c r="V456" s="4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</row>
    <row r="457" spans="1:41" ht="18" customHeight="1" x14ac:dyDescent="0.2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13"/>
      <c r="U457" s="1"/>
      <c r="V457" s="4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</row>
    <row r="458" spans="1:41" ht="18" customHeight="1" x14ac:dyDescent="0.2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13"/>
      <c r="U458" s="1"/>
      <c r="V458" s="4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</row>
    <row r="459" spans="1:41" ht="18" customHeight="1" x14ac:dyDescent="0.2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13"/>
      <c r="U459" s="1"/>
      <c r="V459" s="4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</row>
    <row r="460" spans="1:41" ht="18" customHeight="1" x14ac:dyDescent="0.2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13"/>
      <c r="U460" s="1"/>
      <c r="V460" s="4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</row>
    <row r="461" spans="1:41" ht="18" customHeight="1" x14ac:dyDescent="0.2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13"/>
      <c r="U461" s="1"/>
      <c r="V461" s="4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</row>
    <row r="462" spans="1:41" ht="18" customHeight="1" x14ac:dyDescent="0.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13"/>
      <c r="U462" s="1"/>
      <c r="V462" s="4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</row>
    <row r="463" spans="1:41" ht="18" customHeight="1" x14ac:dyDescent="0.2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13"/>
      <c r="U463" s="1"/>
      <c r="V463" s="4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</row>
    <row r="464" spans="1:41" ht="18" customHeight="1" x14ac:dyDescent="0.2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13"/>
      <c r="U464" s="1"/>
      <c r="V464" s="4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</row>
    <row r="465" spans="1:41" ht="18" customHeight="1" x14ac:dyDescent="0.2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13"/>
      <c r="U465" s="1"/>
      <c r="V465" s="4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</row>
    <row r="466" spans="1:41" ht="18" customHeight="1" x14ac:dyDescent="0.2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13"/>
      <c r="U466" s="1"/>
      <c r="V466" s="4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</row>
    <row r="467" spans="1:41" ht="18" customHeight="1" x14ac:dyDescent="0.2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13"/>
      <c r="U467" s="1"/>
      <c r="V467" s="4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</row>
    <row r="468" spans="1:41" ht="18" customHeight="1" x14ac:dyDescent="0.2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13"/>
      <c r="U468" s="1"/>
      <c r="V468" s="4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</row>
    <row r="469" spans="1:41" ht="18" customHeight="1" x14ac:dyDescent="0.2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13"/>
      <c r="U469" s="1"/>
      <c r="V469" s="4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</row>
    <row r="470" spans="1:41" ht="18" customHeight="1" x14ac:dyDescent="0.2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13"/>
      <c r="U470" s="1"/>
      <c r="V470" s="4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</row>
    <row r="471" spans="1:41" ht="18" customHeight="1" x14ac:dyDescent="0.2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13"/>
      <c r="U471" s="1"/>
      <c r="V471" s="4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</row>
    <row r="472" spans="1:41" ht="18" customHeight="1" x14ac:dyDescent="0.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13"/>
      <c r="U472" s="1"/>
      <c r="V472" s="4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</row>
    <row r="473" spans="1:41" ht="18" customHeight="1" x14ac:dyDescent="0.2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13"/>
      <c r="U473" s="1"/>
      <c r="V473" s="4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</row>
    <row r="474" spans="1:41" ht="18" customHeight="1" x14ac:dyDescent="0.2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13"/>
      <c r="U474" s="1"/>
      <c r="V474" s="4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</row>
    <row r="475" spans="1:41" ht="18" customHeight="1" x14ac:dyDescent="0.2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13"/>
      <c r="U475" s="1"/>
      <c r="V475" s="4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</row>
    <row r="476" spans="1:41" ht="18" customHeight="1" x14ac:dyDescent="0.2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13"/>
      <c r="U476" s="1"/>
      <c r="V476" s="4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</row>
    <row r="477" spans="1:41" ht="18" customHeight="1" x14ac:dyDescent="0.2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13"/>
      <c r="U477" s="1"/>
      <c r="V477" s="4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</row>
    <row r="478" spans="1:41" ht="18" customHeight="1" x14ac:dyDescent="0.2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13"/>
      <c r="U478" s="1"/>
      <c r="V478" s="4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</row>
    <row r="479" spans="1:41" ht="18" customHeight="1" x14ac:dyDescent="0.2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13"/>
      <c r="U479" s="1"/>
      <c r="V479" s="4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</row>
    <row r="480" spans="1:41" ht="18" customHeight="1" x14ac:dyDescent="0.2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13"/>
      <c r="U480" s="1"/>
      <c r="V480" s="4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</row>
    <row r="481" spans="1:41" ht="18" customHeight="1" x14ac:dyDescent="0.2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13"/>
      <c r="U481" s="1"/>
      <c r="V481" s="4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</row>
    <row r="482" spans="1:41" ht="18" customHeight="1" x14ac:dyDescent="0.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13"/>
      <c r="U482" s="1"/>
      <c r="V482" s="4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</row>
    <row r="483" spans="1:41" ht="18" customHeight="1" x14ac:dyDescent="0.2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13"/>
      <c r="U483" s="1"/>
      <c r="V483" s="4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</row>
    <row r="484" spans="1:41" ht="18" customHeight="1" x14ac:dyDescent="0.2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13"/>
      <c r="U484" s="1"/>
      <c r="V484" s="4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</row>
    <row r="485" spans="1:41" ht="18" customHeight="1" x14ac:dyDescent="0.2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13"/>
      <c r="U485" s="1"/>
      <c r="V485" s="4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</row>
    <row r="486" spans="1:41" ht="18" customHeight="1" x14ac:dyDescent="0.2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13"/>
      <c r="U486" s="1"/>
      <c r="V486" s="4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</row>
    <row r="487" spans="1:41" ht="18" customHeight="1" x14ac:dyDescent="0.2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13"/>
      <c r="U487" s="1"/>
      <c r="V487" s="4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</row>
    <row r="488" spans="1:41" ht="18" customHeight="1" x14ac:dyDescent="0.2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13"/>
      <c r="U488" s="1"/>
      <c r="V488" s="4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</row>
    <row r="489" spans="1:41" ht="18" customHeight="1" x14ac:dyDescent="0.2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13"/>
      <c r="U489" s="1"/>
      <c r="V489" s="4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</row>
    <row r="490" spans="1:41" ht="18" customHeight="1" x14ac:dyDescent="0.2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13"/>
      <c r="U490" s="1"/>
      <c r="V490" s="4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</row>
    <row r="491" spans="1:41" ht="18" customHeight="1" x14ac:dyDescent="0.2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13"/>
      <c r="U491" s="1"/>
      <c r="V491" s="4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</row>
    <row r="492" spans="1:41" ht="18" customHeight="1" x14ac:dyDescent="0.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13"/>
      <c r="U492" s="1"/>
      <c r="V492" s="4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</row>
    <row r="493" spans="1:41" ht="18" customHeight="1" x14ac:dyDescent="0.2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13"/>
      <c r="U493" s="1"/>
      <c r="V493" s="4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</row>
    <row r="494" spans="1:41" ht="18" customHeight="1" x14ac:dyDescent="0.2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13"/>
      <c r="U494" s="1"/>
      <c r="V494" s="4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</row>
    <row r="495" spans="1:41" ht="18" customHeight="1" x14ac:dyDescent="0.2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13"/>
      <c r="U495" s="1"/>
      <c r="V495" s="4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</row>
    <row r="496" spans="1:41" ht="18" customHeight="1" x14ac:dyDescent="0.2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13"/>
      <c r="U496" s="1"/>
      <c r="V496" s="4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</row>
    <row r="497" spans="1:41" ht="18" customHeight="1" x14ac:dyDescent="0.2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13"/>
      <c r="U497" s="1"/>
      <c r="V497" s="4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</row>
    <row r="498" spans="1:41" ht="18" customHeight="1" x14ac:dyDescent="0.2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13"/>
      <c r="U498" s="1"/>
      <c r="V498" s="4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</row>
    <row r="499" spans="1:41" ht="18" customHeight="1" x14ac:dyDescent="0.2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13"/>
      <c r="U499" s="1"/>
      <c r="V499" s="4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</row>
    <row r="500" spans="1:41" ht="18" customHeight="1" x14ac:dyDescent="0.2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13"/>
      <c r="U500" s="1"/>
      <c r="V500" s="4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</row>
    <row r="501" spans="1:41" ht="18" customHeight="1" x14ac:dyDescent="0.2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13"/>
      <c r="U501" s="1"/>
      <c r="V501" s="4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</row>
    <row r="502" spans="1:41" ht="18" customHeight="1" x14ac:dyDescent="0.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13"/>
      <c r="U502" s="1"/>
      <c r="V502" s="4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</row>
    <row r="503" spans="1:41" ht="18" customHeight="1" x14ac:dyDescent="0.2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13"/>
      <c r="U503" s="1"/>
      <c r="V503" s="4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</row>
    <row r="504" spans="1:41" ht="18" customHeight="1" x14ac:dyDescent="0.2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13"/>
      <c r="U504" s="1"/>
      <c r="V504" s="4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</row>
    <row r="505" spans="1:41" ht="18" customHeight="1" x14ac:dyDescent="0.2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13"/>
      <c r="U505" s="1"/>
      <c r="V505" s="4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</row>
    <row r="506" spans="1:41" ht="18" customHeight="1" x14ac:dyDescent="0.2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13"/>
      <c r="U506" s="1"/>
      <c r="V506" s="4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</row>
    <row r="507" spans="1:41" ht="18" customHeight="1" x14ac:dyDescent="0.2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13"/>
      <c r="U507" s="1"/>
      <c r="V507" s="4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</row>
    <row r="508" spans="1:41" ht="18" customHeight="1" x14ac:dyDescent="0.2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13"/>
      <c r="U508" s="1"/>
      <c r="V508" s="4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</row>
    <row r="509" spans="1:41" ht="18" customHeight="1" x14ac:dyDescent="0.2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13"/>
      <c r="U509" s="1"/>
      <c r="V509" s="4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</row>
    <row r="510" spans="1:41" ht="18" customHeight="1" x14ac:dyDescent="0.2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13"/>
      <c r="U510" s="1"/>
      <c r="V510" s="4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</row>
    <row r="511" spans="1:41" ht="18" customHeight="1" x14ac:dyDescent="0.2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13"/>
      <c r="U511" s="1"/>
      <c r="V511" s="4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</row>
    <row r="512" spans="1:41" ht="18" customHeight="1" x14ac:dyDescent="0.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13"/>
      <c r="U512" s="1"/>
      <c r="V512" s="4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</row>
    <row r="513" spans="1:41" ht="18" customHeight="1" x14ac:dyDescent="0.2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13"/>
      <c r="U513" s="1"/>
      <c r="V513" s="4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</row>
    <row r="514" spans="1:41" ht="18" customHeight="1" x14ac:dyDescent="0.2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13"/>
      <c r="U514" s="1"/>
      <c r="V514" s="4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</row>
    <row r="515" spans="1:41" ht="18" customHeight="1" x14ac:dyDescent="0.2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13"/>
      <c r="U515" s="1"/>
      <c r="V515" s="4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</row>
    <row r="516" spans="1:41" ht="18" customHeight="1" x14ac:dyDescent="0.2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13"/>
      <c r="U516" s="1"/>
      <c r="V516" s="4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</row>
    <row r="517" spans="1:41" ht="18" customHeight="1" x14ac:dyDescent="0.2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13"/>
      <c r="U517" s="1"/>
      <c r="V517" s="4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</row>
    <row r="518" spans="1:41" ht="18" customHeight="1" x14ac:dyDescent="0.2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13"/>
      <c r="U518" s="1"/>
      <c r="V518" s="4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</row>
    <row r="519" spans="1:41" ht="18" customHeight="1" x14ac:dyDescent="0.2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13"/>
      <c r="U519" s="1"/>
      <c r="V519" s="4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</row>
    <row r="520" spans="1:41" ht="18" customHeight="1" x14ac:dyDescent="0.2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13"/>
      <c r="U520" s="1"/>
      <c r="V520" s="4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</row>
    <row r="521" spans="1:41" ht="18" customHeight="1" x14ac:dyDescent="0.2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13"/>
      <c r="U521" s="1"/>
      <c r="V521" s="4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</row>
    <row r="522" spans="1:41" ht="18" customHeight="1" x14ac:dyDescent="0.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13"/>
      <c r="U522" s="1"/>
      <c r="V522" s="4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</row>
    <row r="523" spans="1:41" ht="18" customHeight="1" x14ac:dyDescent="0.2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13"/>
      <c r="U523" s="1"/>
      <c r="V523" s="4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</row>
    <row r="524" spans="1:41" ht="18" customHeight="1" x14ac:dyDescent="0.2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13"/>
      <c r="U524" s="1"/>
      <c r="V524" s="4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</row>
    <row r="525" spans="1:41" ht="18" customHeight="1" x14ac:dyDescent="0.2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13"/>
      <c r="U525" s="1"/>
      <c r="V525" s="4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</row>
    <row r="526" spans="1:41" ht="18" customHeight="1" x14ac:dyDescent="0.2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13"/>
      <c r="U526" s="1"/>
      <c r="V526" s="4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</row>
    <row r="527" spans="1:41" ht="18" customHeight="1" x14ac:dyDescent="0.2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13"/>
      <c r="U527" s="1"/>
      <c r="V527" s="4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</row>
    <row r="528" spans="1:41" ht="18" customHeight="1" x14ac:dyDescent="0.2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13"/>
      <c r="U528" s="1"/>
      <c r="V528" s="4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</row>
    <row r="529" spans="1:41" ht="18" customHeight="1" x14ac:dyDescent="0.2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13"/>
      <c r="U529" s="1"/>
      <c r="V529" s="4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</row>
    <row r="530" spans="1:41" ht="18" customHeight="1" x14ac:dyDescent="0.2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13"/>
      <c r="U530" s="1"/>
      <c r="V530" s="4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</row>
    <row r="531" spans="1:41" ht="18" customHeight="1" x14ac:dyDescent="0.2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13"/>
      <c r="U531" s="1"/>
      <c r="V531" s="4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</row>
    <row r="532" spans="1:41" ht="18" customHeight="1" x14ac:dyDescent="0.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13"/>
      <c r="U532" s="1"/>
      <c r="V532" s="4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</row>
    <row r="533" spans="1:41" ht="18" customHeight="1" x14ac:dyDescent="0.2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13"/>
      <c r="U533" s="1"/>
      <c r="V533" s="4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</row>
    <row r="534" spans="1:41" ht="18" customHeight="1" x14ac:dyDescent="0.2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13"/>
      <c r="U534" s="1"/>
      <c r="V534" s="4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</row>
    <row r="535" spans="1:41" ht="18" customHeight="1" x14ac:dyDescent="0.2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13"/>
      <c r="U535" s="1"/>
      <c r="V535" s="4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</row>
    <row r="536" spans="1:41" ht="18" customHeight="1" x14ac:dyDescent="0.2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13"/>
      <c r="U536" s="1"/>
      <c r="V536" s="4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</row>
    <row r="537" spans="1:41" ht="18" customHeight="1" x14ac:dyDescent="0.2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13"/>
      <c r="U537" s="1"/>
      <c r="V537" s="4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</row>
    <row r="538" spans="1:41" ht="18" customHeight="1" x14ac:dyDescent="0.2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13"/>
      <c r="U538" s="1"/>
      <c r="V538" s="4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</row>
    <row r="539" spans="1:41" ht="18" customHeight="1" x14ac:dyDescent="0.2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13"/>
      <c r="U539" s="1"/>
      <c r="V539" s="4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</row>
    <row r="540" spans="1:41" ht="18" customHeight="1" x14ac:dyDescent="0.2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13"/>
      <c r="U540" s="1"/>
      <c r="V540" s="4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</row>
    <row r="541" spans="1:41" ht="18" customHeight="1" x14ac:dyDescent="0.2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13"/>
      <c r="U541" s="1"/>
      <c r="V541" s="4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</row>
    <row r="542" spans="1:41" ht="18" customHeight="1" x14ac:dyDescent="0.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13"/>
      <c r="U542" s="1"/>
      <c r="V542" s="4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</row>
    <row r="543" spans="1:41" ht="18" customHeight="1" x14ac:dyDescent="0.2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13"/>
      <c r="U543" s="1"/>
      <c r="V543" s="4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</row>
    <row r="544" spans="1:41" ht="18" customHeight="1" x14ac:dyDescent="0.2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13"/>
      <c r="U544" s="1"/>
      <c r="V544" s="4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</row>
    <row r="545" spans="1:41" ht="18" customHeight="1" x14ac:dyDescent="0.2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13"/>
      <c r="U545" s="1"/>
      <c r="V545" s="4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</row>
    <row r="546" spans="1:41" ht="18" customHeight="1" x14ac:dyDescent="0.2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13"/>
      <c r="U546" s="1"/>
      <c r="V546" s="4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</row>
    <row r="547" spans="1:41" ht="18" customHeight="1" x14ac:dyDescent="0.2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13"/>
      <c r="U547" s="1"/>
      <c r="V547" s="4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</row>
    <row r="548" spans="1:41" ht="18" customHeight="1" x14ac:dyDescent="0.2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13"/>
      <c r="U548" s="1"/>
      <c r="V548" s="4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</row>
    <row r="549" spans="1:41" ht="18" customHeight="1" x14ac:dyDescent="0.2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13"/>
      <c r="U549" s="1"/>
      <c r="V549" s="4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</row>
    <row r="550" spans="1:41" ht="18" customHeight="1" x14ac:dyDescent="0.2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13"/>
      <c r="U550" s="1"/>
      <c r="V550" s="4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</row>
    <row r="551" spans="1:41" ht="18" customHeight="1" x14ac:dyDescent="0.2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13"/>
      <c r="U551" s="1"/>
      <c r="V551" s="4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</row>
    <row r="552" spans="1:41" ht="18" customHeight="1" x14ac:dyDescent="0.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13"/>
      <c r="U552" s="1"/>
      <c r="V552" s="4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</row>
    <row r="553" spans="1:41" ht="18" customHeight="1" x14ac:dyDescent="0.2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13"/>
      <c r="U553" s="1"/>
      <c r="V553" s="4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</row>
    <row r="554" spans="1:41" ht="18" customHeight="1" x14ac:dyDescent="0.2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13"/>
      <c r="U554" s="1"/>
      <c r="V554" s="4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</row>
    <row r="555" spans="1:41" ht="18" customHeight="1" x14ac:dyDescent="0.2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13"/>
      <c r="U555" s="1"/>
      <c r="V555" s="4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</row>
    <row r="556" spans="1:41" ht="18" customHeight="1" x14ac:dyDescent="0.2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13"/>
      <c r="U556" s="1"/>
      <c r="V556" s="4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</row>
    <row r="557" spans="1:41" ht="18" customHeight="1" x14ac:dyDescent="0.2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13"/>
      <c r="U557" s="1"/>
      <c r="V557" s="4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</row>
    <row r="558" spans="1:41" ht="18" customHeight="1" x14ac:dyDescent="0.2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13"/>
      <c r="U558" s="1"/>
      <c r="V558" s="4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</row>
    <row r="559" spans="1:41" ht="18" customHeight="1" x14ac:dyDescent="0.2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13"/>
      <c r="U559" s="1"/>
      <c r="V559" s="4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</row>
    <row r="560" spans="1:41" ht="18" customHeight="1" x14ac:dyDescent="0.2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13"/>
      <c r="U560" s="1"/>
      <c r="V560" s="4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</row>
    <row r="561" spans="1:41" ht="18" customHeight="1" x14ac:dyDescent="0.2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13"/>
      <c r="U561" s="1"/>
      <c r="V561" s="4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</row>
    <row r="562" spans="1:41" ht="18" customHeight="1" x14ac:dyDescent="0.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13"/>
      <c r="U562" s="1"/>
      <c r="V562" s="4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</row>
    <row r="563" spans="1:41" ht="18" customHeight="1" x14ac:dyDescent="0.2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13"/>
      <c r="U563" s="1"/>
      <c r="V563" s="4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</row>
    <row r="564" spans="1:41" ht="18" customHeight="1" x14ac:dyDescent="0.2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13"/>
      <c r="U564" s="1"/>
      <c r="V564" s="4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</row>
    <row r="565" spans="1:41" ht="18" customHeight="1" x14ac:dyDescent="0.2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13"/>
      <c r="U565" s="1"/>
      <c r="V565" s="4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</row>
    <row r="566" spans="1:41" ht="18" customHeight="1" x14ac:dyDescent="0.2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13"/>
      <c r="U566" s="1"/>
      <c r="V566" s="4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</row>
    <row r="567" spans="1:41" ht="18" customHeight="1" x14ac:dyDescent="0.2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13"/>
      <c r="U567" s="1"/>
      <c r="V567" s="4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</row>
    <row r="568" spans="1:41" ht="18" customHeight="1" x14ac:dyDescent="0.2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13"/>
      <c r="U568" s="1"/>
      <c r="V568" s="4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</row>
    <row r="569" spans="1:41" ht="18" customHeight="1" x14ac:dyDescent="0.2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13"/>
      <c r="U569" s="1"/>
      <c r="V569" s="4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</row>
    <row r="570" spans="1:41" ht="18" customHeight="1" x14ac:dyDescent="0.2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13"/>
      <c r="U570" s="1"/>
      <c r="V570" s="4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</row>
    <row r="571" spans="1:41" ht="18" customHeight="1" x14ac:dyDescent="0.2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13"/>
      <c r="U571" s="1"/>
      <c r="V571" s="4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</row>
    <row r="572" spans="1:41" ht="18" customHeight="1" x14ac:dyDescent="0.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13"/>
      <c r="U572" s="1"/>
      <c r="V572" s="4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</row>
    <row r="573" spans="1:41" ht="18" customHeight="1" x14ac:dyDescent="0.2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13"/>
      <c r="U573" s="1"/>
      <c r="V573" s="4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</row>
    <row r="574" spans="1:41" ht="18" customHeight="1" x14ac:dyDescent="0.2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13"/>
      <c r="U574" s="1"/>
      <c r="V574" s="4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</row>
    <row r="575" spans="1:41" ht="18" customHeight="1" x14ac:dyDescent="0.2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13"/>
      <c r="U575" s="1"/>
      <c r="V575" s="4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</row>
    <row r="576" spans="1:41" ht="18" customHeight="1" x14ac:dyDescent="0.2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13"/>
      <c r="U576" s="1"/>
      <c r="V576" s="4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</row>
    <row r="577" spans="1:41" ht="18" customHeight="1" x14ac:dyDescent="0.2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13"/>
      <c r="U577" s="1"/>
      <c r="V577" s="4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</row>
    <row r="578" spans="1:41" ht="18" customHeight="1" x14ac:dyDescent="0.2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13"/>
      <c r="U578" s="1"/>
      <c r="V578" s="4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</row>
    <row r="579" spans="1:41" ht="18" customHeight="1" x14ac:dyDescent="0.2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13"/>
      <c r="U579" s="1"/>
      <c r="V579" s="4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</row>
    <row r="580" spans="1:41" ht="18" customHeight="1" x14ac:dyDescent="0.2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13"/>
      <c r="U580" s="1"/>
      <c r="V580" s="4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</row>
    <row r="581" spans="1:41" ht="18" customHeight="1" x14ac:dyDescent="0.2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13"/>
      <c r="U581" s="1"/>
      <c r="V581" s="4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</row>
    <row r="582" spans="1:41" ht="18" customHeight="1" x14ac:dyDescent="0.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13"/>
      <c r="U582" s="1"/>
      <c r="V582" s="4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</row>
    <row r="583" spans="1:41" ht="18" customHeight="1" x14ac:dyDescent="0.2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13"/>
      <c r="U583" s="1"/>
      <c r="V583" s="4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</row>
    <row r="584" spans="1:41" ht="18" customHeight="1" x14ac:dyDescent="0.2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13"/>
      <c r="U584" s="1"/>
      <c r="V584" s="4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</row>
    <row r="585" spans="1:41" ht="18" customHeight="1" x14ac:dyDescent="0.2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13"/>
      <c r="U585" s="1"/>
      <c r="V585" s="4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</row>
    <row r="586" spans="1:41" ht="18" customHeight="1" x14ac:dyDescent="0.2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13"/>
      <c r="U586" s="1"/>
      <c r="V586" s="4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</row>
    <row r="587" spans="1:41" ht="18" customHeight="1" x14ac:dyDescent="0.2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13"/>
      <c r="U587" s="1"/>
      <c r="V587" s="4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</row>
    <row r="588" spans="1:41" ht="18" customHeight="1" x14ac:dyDescent="0.2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13"/>
      <c r="U588" s="1"/>
      <c r="V588" s="4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</row>
    <row r="589" spans="1:41" ht="18" customHeight="1" x14ac:dyDescent="0.2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13"/>
      <c r="U589" s="1"/>
      <c r="V589" s="4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</row>
    <row r="590" spans="1:41" ht="18" customHeight="1" x14ac:dyDescent="0.2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13"/>
      <c r="U590" s="1"/>
      <c r="V590" s="4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</row>
    <row r="591" spans="1:41" ht="18" customHeight="1" x14ac:dyDescent="0.2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13"/>
      <c r="U591" s="1"/>
      <c r="V591" s="4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</row>
    <row r="592" spans="1:41" ht="18" customHeight="1" x14ac:dyDescent="0.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13"/>
      <c r="U592" s="1"/>
      <c r="V592" s="4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</row>
    <row r="593" spans="1:41" ht="18" customHeight="1" x14ac:dyDescent="0.2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13"/>
      <c r="U593" s="1"/>
      <c r="V593" s="4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</row>
    <row r="594" spans="1:41" ht="18" customHeight="1" x14ac:dyDescent="0.2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13"/>
      <c r="U594" s="1"/>
      <c r="V594" s="4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</row>
    <row r="595" spans="1:41" ht="18" customHeight="1" x14ac:dyDescent="0.2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13"/>
      <c r="U595" s="1"/>
      <c r="V595" s="4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</row>
    <row r="596" spans="1:41" ht="18" customHeight="1" x14ac:dyDescent="0.2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13"/>
      <c r="U596" s="1"/>
      <c r="V596" s="4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</row>
    <row r="597" spans="1:41" ht="18" customHeight="1" x14ac:dyDescent="0.2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13"/>
      <c r="U597" s="1"/>
      <c r="V597" s="4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</row>
    <row r="598" spans="1:41" ht="18" customHeight="1" x14ac:dyDescent="0.2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13"/>
      <c r="U598" s="1"/>
      <c r="V598" s="4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</row>
    <row r="599" spans="1:41" ht="18" customHeight="1" x14ac:dyDescent="0.2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13"/>
      <c r="U599" s="1"/>
      <c r="V599" s="4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</row>
    <row r="600" spans="1:41" ht="18" customHeight="1" x14ac:dyDescent="0.2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13"/>
      <c r="U600" s="1"/>
      <c r="V600" s="4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</row>
    <row r="601" spans="1:41" ht="18" customHeight="1" x14ac:dyDescent="0.2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13"/>
      <c r="U601" s="1"/>
      <c r="V601" s="4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</row>
    <row r="602" spans="1:41" ht="18" customHeight="1" x14ac:dyDescent="0.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13"/>
      <c r="U602" s="1"/>
      <c r="V602" s="4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</row>
    <row r="603" spans="1:41" ht="18" customHeight="1" x14ac:dyDescent="0.2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13"/>
      <c r="U603" s="1"/>
      <c r="V603" s="4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</row>
    <row r="604" spans="1:41" ht="18" customHeight="1" x14ac:dyDescent="0.2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13"/>
      <c r="U604" s="1"/>
      <c r="V604" s="4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</row>
    <row r="605" spans="1:41" ht="18" customHeight="1" x14ac:dyDescent="0.2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13"/>
      <c r="U605" s="1"/>
      <c r="V605" s="4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</row>
    <row r="606" spans="1:41" ht="18" customHeight="1" x14ac:dyDescent="0.2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13"/>
      <c r="U606" s="1"/>
      <c r="V606" s="4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</row>
    <row r="607" spans="1:41" ht="18" customHeight="1" x14ac:dyDescent="0.2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13"/>
      <c r="U607" s="1"/>
      <c r="V607" s="4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</row>
    <row r="608" spans="1:41" ht="18" customHeight="1" x14ac:dyDescent="0.2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13"/>
      <c r="U608" s="1"/>
      <c r="V608" s="4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</row>
    <row r="609" spans="1:41" ht="18" customHeight="1" x14ac:dyDescent="0.2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13"/>
      <c r="U609" s="1"/>
      <c r="V609" s="4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</row>
    <row r="610" spans="1:41" ht="18" customHeight="1" x14ac:dyDescent="0.2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13"/>
      <c r="U610" s="1"/>
      <c r="V610" s="4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</row>
    <row r="611" spans="1:41" ht="18" customHeight="1" x14ac:dyDescent="0.2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13"/>
      <c r="U611" s="1"/>
      <c r="V611" s="4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</row>
    <row r="612" spans="1:41" ht="18" customHeight="1" x14ac:dyDescent="0.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13"/>
      <c r="U612" s="1"/>
      <c r="V612" s="4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</row>
    <row r="613" spans="1:41" ht="18" customHeight="1" x14ac:dyDescent="0.2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13"/>
      <c r="U613" s="1"/>
      <c r="V613" s="4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</row>
    <row r="614" spans="1:41" ht="18" customHeight="1" x14ac:dyDescent="0.2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13"/>
      <c r="U614" s="1"/>
      <c r="V614" s="4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</row>
    <row r="615" spans="1:41" ht="18" customHeight="1" x14ac:dyDescent="0.2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13"/>
      <c r="U615" s="1"/>
      <c r="V615" s="4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</row>
    <row r="616" spans="1:41" ht="18" customHeight="1" x14ac:dyDescent="0.2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13"/>
      <c r="U616" s="1"/>
      <c r="V616" s="4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</row>
    <row r="617" spans="1:41" ht="18" customHeight="1" x14ac:dyDescent="0.2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13"/>
      <c r="U617" s="1"/>
      <c r="V617" s="4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</row>
    <row r="618" spans="1:41" ht="18" customHeight="1" x14ac:dyDescent="0.2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13"/>
      <c r="U618" s="1"/>
      <c r="V618" s="4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</row>
    <row r="619" spans="1:41" ht="18" customHeight="1" x14ac:dyDescent="0.2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13"/>
      <c r="U619" s="1"/>
      <c r="V619" s="4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</row>
    <row r="620" spans="1:41" ht="18" customHeight="1" x14ac:dyDescent="0.2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13"/>
      <c r="U620" s="1"/>
      <c r="V620" s="4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</row>
    <row r="621" spans="1:41" ht="18" customHeight="1" x14ac:dyDescent="0.2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13"/>
      <c r="U621" s="1"/>
      <c r="V621" s="4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</row>
    <row r="622" spans="1:41" ht="18" customHeight="1" x14ac:dyDescent="0.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13"/>
      <c r="U622" s="1"/>
      <c r="V622" s="4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</row>
    <row r="623" spans="1:41" ht="18" customHeight="1" x14ac:dyDescent="0.2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13"/>
      <c r="U623" s="1"/>
      <c r="V623" s="4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</row>
    <row r="624" spans="1:41" ht="18" customHeight="1" x14ac:dyDescent="0.2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13"/>
      <c r="U624" s="1"/>
      <c r="V624" s="4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</row>
    <row r="625" spans="1:41" ht="18" customHeight="1" x14ac:dyDescent="0.2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13"/>
      <c r="U625" s="1"/>
      <c r="V625" s="4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</row>
    <row r="626" spans="1:41" ht="18" customHeight="1" x14ac:dyDescent="0.2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13"/>
      <c r="U626" s="1"/>
      <c r="V626" s="4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</row>
    <row r="627" spans="1:41" ht="18" customHeight="1" x14ac:dyDescent="0.2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13"/>
      <c r="U627" s="1"/>
      <c r="V627" s="4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</row>
    <row r="628" spans="1:41" ht="18" customHeight="1" x14ac:dyDescent="0.2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13"/>
      <c r="U628" s="1"/>
      <c r="V628" s="4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</row>
    <row r="629" spans="1:41" ht="18" customHeight="1" x14ac:dyDescent="0.2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13"/>
      <c r="U629" s="1"/>
      <c r="V629" s="4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</row>
    <row r="630" spans="1:41" ht="18" customHeight="1" x14ac:dyDescent="0.2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13"/>
      <c r="U630" s="1"/>
      <c r="V630" s="4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</row>
    <row r="631" spans="1:41" ht="18" customHeight="1" x14ac:dyDescent="0.2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13"/>
      <c r="U631" s="1"/>
      <c r="V631" s="4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</row>
    <row r="632" spans="1:41" ht="18" customHeight="1" x14ac:dyDescent="0.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13"/>
      <c r="U632" s="1"/>
      <c r="V632" s="4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</row>
    <row r="633" spans="1:41" ht="18" customHeight="1" x14ac:dyDescent="0.2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13"/>
      <c r="U633" s="1"/>
      <c r="V633" s="4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</row>
    <row r="634" spans="1:41" ht="18" customHeight="1" x14ac:dyDescent="0.2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13"/>
      <c r="U634" s="1"/>
      <c r="V634" s="4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</row>
    <row r="635" spans="1:41" ht="18" customHeight="1" x14ac:dyDescent="0.2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13"/>
      <c r="U635" s="1"/>
      <c r="V635" s="4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</row>
    <row r="636" spans="1:41" ht="18" customHeight="1" x14ac:dyDescent="0.2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13"/>
      <c r="U636" s="1"/>
      <c r="V636" s="4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</row>
    <row r="637" spans="1:41" ht="18" customHeight="1" x14ac:dyDescent="0.2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13"/>
      <c r="U637" s="1"/>
      <c r="V637" s="4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</row>
    <row r="638" spans="1:41" ht="18" customHeight="1" x14ac:dyDescent="0.2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13"/>
      <c r="U638" s="1"/>
      <c r="V638" s="4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</row>
    <row r="639" spans="1:41" ht="18" customHeight="1" x14ac:dyDescent="0.2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13"/>
      <c r="U639" s="1"/>
      <c r="V639" s="4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</row>
    <row r="640" spans="1:41" ht="18" customHeight="1" x14ac:dyDescent="0.2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13"/>
      <c r="U640" s="1"/>
      <c r="V640" s="4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</row>
    <row r="641" spans="1:41" ht="18" customHeight="1" x14ac:dyDescent="0.2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13"/>
      <c r="U641" s="1"/>
      <c r="V641" s="4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</row>
    <row r="642" spans="1:41" ht="18" customHeight="1" x14ac:dyDescent="0.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13"/>
      <c r="U642" s="1"/>
      <c r="V642" s="4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</row>
    <row r="643" spans="1:41" ht="18" customHeight="1" x14ac:dyDescent="0.2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13"/>
      <c r="U643" s="1"/>
      <c r="V643" s="4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</row>
    <row r="644" spans="1:41" ht="18" customHeight="1" x14ac:dyDescent="0.2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13"/>
      <c r="U644" s="1"/>
      <c r="V644" s="4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</row>
    <row r="645" spans="1:41" ht="18" customHeight="1" x14ac:dyDescent="0.2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13"/>
      <c r="U645" s="1"/>
      <c r="V645" s="4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</row>
    <row r="646" spans="1:41" ht="18" customHeight="1" x14ac:dyDescent="0.2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13"/>
      <c r="U646" s="1"/>
      <c r="V646" s="4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</row>
    <row r="647" spans="1:41" ht="18" customHeight="1" x14ac:dyDescent="0.2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13"/>
      <c r="U647" s="1"/>
      <c r="V647" s="4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</row>
    <row r="648" spans="1:41" ht="18" customHeight="1" x14ac:dyDescent="0.2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13"/>
      <c r="U648" s="1"/>
      <c r="V648" s="4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</row>
    <row r="649" spans="1:41" ht="18" customHeight="1" x14ac:dyDescent="0.2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13"/>
      <c r="U649" s="1"/>
      <c r="V649" s="4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</row>
    <row r="650" spans="1:41" ht="18" customHeight="1" x14ac:dyDescent="0.2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13"/>
      <c r="U650" s="1"/>
      <c r="V650" s="4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</row>
    <row r="651" spans="1:41" ht="18" customHeight="1" x14ac:dyDescent="0.2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13"/>
      <c r="U651" s="1"/>
      <c r="V651" s="4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</row>
    <row r="652" spans="1:41" ht="18" customHeight="1" x14ac:dyDescent="0.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13"/>
      <c r="U652" s="1"/>
      <c r="V652" s="4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</row>
    <row r="653" spans="1:41" ht="18" customHeight="1" x14ac:dyDescent="0.2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13"/>
      <c r="U653" s="1"/>
      <c r="V653" s="4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</row>
    <row r="654" spans="1:41" ht="18" customHeight="1" x14ac:dyDescent="0.2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13"/>
      <c r="U654" s="1"/>
      <c r="V654" s="4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</row>
    <row r="655" spans="1:41" ht="18" customHeight="1" x14ac:dyDescent="0.2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13"/>
      <c r="U655" s="1"/>
      <c r="V655" s="4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</row>
    <row r="656" spans="1:41" ht="18" customHeight="1" x14ac:dyDescent="0.2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13"/>
      <c r="U656" s="1"/>
      <c r="V656" s="4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</row>
    <row r="657" spans="1:41" ht="18" customHeight="1" x14ac:dyDescent="0.2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13"/>
      <c r="U657" s="1"/>
      <c r="V657" s="4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</row>
    <row r="658" spans="1:41" ht="18" customHeight="1" x14ac:dyDescent="0.2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13"/>
      <c r="U658" s="1"/>
      <c r="V658" s="4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</row>
    <row r="659" spans="1:41" ht="18" customHeight="1" x14ac:dyDescent="0.2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13"/>
      <c r="U659" s="1"/>
      <c r="V659" s="4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</row>
    <row r="660" spans="1:41" ht="18" customHeight="1" x14ac:dyDescent="0.2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13"/>
      <c r="U660" s="1"/>
      <c r="V660" s="4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</row>
    <row r="661" spans="1:41" ht="18" customHeight="1" x14ac:dyDescent="0.2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13"/>
      <c r="U661" s="1"/>
      <c r="V661" s="4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</row>
    <row r="662" spans="1:41" ht="18" customHeight="1" x14ac:dyDescent="0.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13"/>
      <c r="U662" s="1"/>
      <c r="V662" s="4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</row>
    <row r="663" spans="1:41" ht="18" customHeight="1" x14ac:dyDescent="0.2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13"/>
      <c r="U663" s="1"/>
      <c r="V663" s="4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</row>
    <row r="664" spans="1:41" ht="18" customHeight="1" x14ac:dyDescent="0.2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13"/>
      <c r="U664" s="1"/>
      <c r="V664" s="4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</row>
    <row r="665" spans="1:41" ht="18" customHeight="1" x14ac:dyDescent="0.2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13"/>
      <c r="U665" s="1"/>
      <c r="V665" s="4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</row>
    <row r="666" spans="1:41" ht="18" customHeight="1" x14ac:dyDescent="0.2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13"/>
      <c r="U666" s="1"/>
      <c r="V666" s="4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</row>
    <row r="667" spans="1:41" ht="18" customHeight="1" x14ac:dyDescent="0.2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13"/>
      <c r="U667" s="1"/>
      <c r="V667" s="4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</row>
    <row r="668" spans="1:41" ht="18" customHeight="1" x14ac:dyDescent="0.2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13"/>
      <c r="U668" s="1"/>
      <c r="V668" s="4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</row>
    <row r="669" spans="1:41" ht="18" customHeight="1" x14ac:dyDescent="0.2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13"/>
      <c r="U669" s="1"/>
      <c r="V669" s="4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</row>
    <row r="670" spans="1:41" ht="18" customHeight="1" x14ac:dyDescent="0.2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13"/>
      <c r="U670" s="1"/>
      <c r="V670" s="4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</row>
    <row r="671" spans="1:41" ht="18" customHeight="1" x14ac:dyDescent="0.2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13"/>
      <c r="U671" s="1"/>
      <c r="V671" s="4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</row>
    <row r="672" spans="1:41" ht="18" customHeight="1" x14ac:dyDescent="0.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13"/>
      <c r="U672" s="1"/>
      <c r="V672" s="4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</row>
    <row r="673" spans="1:41" ht="18" customHeight="1" x14ac:dyDescent="0.2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13"/>
      <c r="U673" s="1"/>
      <c r="V673" s="4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</row>
    <row r="674" spans="1:41" ht="18" customHeight="1" x14ac:dyDescent="0.2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13"/>
      <c r="U674" s="1"/>
      <c r="V674" s="4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</row>
    <row r="675" spans="1:41" ht="18" customHeight="1" x14ac:dyDescent="0.2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13"/>
      <c r="U675" s="1"/>
      <c r="V675" s="4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</row>
    <row r="676" spans="1:41" ht="18" customHeight="1" x14ac:dyDescent="0.2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13"/>
      <c r="U676" s="1"/>
      <c r="V676" s="4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</row>
    <row r="677" spans="1:41" ht="18" customHeight="1" x14ac:dyDescent="0.2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13"/>
      <c r="U677" s="1"/>
      <c r="V677" s="4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</row>
    <row r="678" spans="1:41" ht="18" customHeight="1" x14ac:dyDescent="0.2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13"/>
      <c r="U678" s="1"/>
      <c r="V678" s="4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</row>
    <row r="679" spans="1:41" ht="18" customHeight="1" x14ac:dyDescent="0.2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13"/>
      <c r="U679" s="1"/>
      <c r="V679" s="4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</row>
    <row r="680" spans="1:41" ht="18" customHeight="1" x14ac:dyDescent="0.2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13"/>
      <c r="U680" s="1"/>
      <c r="V680" s="4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</row>
    <row r="681" spans="1:41" ht="18" customHeight="1" x14ac:dyDescent="0.2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13"/>
      <c r="U681" s="1"/>
      <c r="V681" s="4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</row>
    <row r="682" spans="1:41" ht="18" customHeight="1" x14ac:dyDescent="0.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13"/>
      <c r="U682" s="1"/>
      <c r="V682" s="4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</row>
    <row r="683" spans="1:41" ht="18" customHeight="1" x14ac:dyDescent="0.2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13"/>
      <c r="U683" s="1"/>
      <c r="V683" s="4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</row>
    <row r="684" spans="1:41" ht="18" customHeight="1" x14ac:dyDescent="0.2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13"/>
      <c r="U684" s="1"/>
      <c r="V684" s="4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</row>
    <row r="685" spans="1:41" ht="18" customHeight="1" x14ac:dyDescent="0.2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13"/>
      <c r="U685" s="1"/>
      <c r="V685" s="4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</row>
    <row r="686" spans="1:41" ht="18" customHeight="1" x14ac:dyDescent="0.2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13"/>
      <c r="U686" s="1"/>
      <c r="V686" s="4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</row>
    <row r="687" spans="1:41" ht="18" customHeight="1" x14ac:dyDescent="0.2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13"/>
      <c r="U687" s="1"/>
      <c r="V687" s="4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</row>
    <row r="688" spans="1:41" ht="18" customHeight="1" x14ac:dyDescent="0.2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13"/>
      <c r="U688" s="1"/>
      <c r="V688" s="4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</row>
    <row r="689" spans="1:41" ht="18" customHeight="1" x14ac:dyDescent="0.2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13"/>
      <c r="U689" s="1"/>
      <c r="V689" s="4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</row>
    <row r="690" spans="1:41" ht="18" customHeight="1" x14ac:dyDescent="0.2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13"/>
      <c r="U690" s="1"/>
      <c r="V690" s="4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</row>
    <row r="691" spans="1:41" ht="18" customHeight="1" x14ac:dyDescent="0.2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13"/>
      <c r="U691" s="1"/>
      <c r="V691" s="4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</row>
    <row r="692" spans="1:41" ht="18" customHeight="1" x14ac:dyDescent="0.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13"/>
      <c r="U692" s="1"/>
      <c r="V692" s="4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</row>
    <row r="693" spans="1:41" ht="18" customHeight="1" x14ac:dyDescent="0.2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13"/>
      <c r="U693" s="1"/>
      <c r="V693" s="4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</row>
    <row r="694" spans="1:41" ht="18" customHeight="1" x14ac:dyDescent="0.2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13"/>
      <c r="U694" s="1"/>
      <c r="V694" s="4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</row>
    <row r="695" spans="1:41" ht="18" customHeight="1" x14ac:dyDescent="0.2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13"/>
      <c r="U695" s="1"/>
      <c r="V695" s="4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</row>
    <row r="696" spans="1:41" ht="18" customHeight="1" x14ac:dyDescent="0.2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13"/>
      <c r="U696" s="1"/>
      <c r="V696" s="4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</row>
    <row r="697" spans="1:41" ht="18" customHeight="1" x14ac:dyDescent="0.2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13"/>
      <c r="U697" s="1"/>
      <c r="V697" s="4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</row>
    <row r="698" spans="1:41" ht="18" customHeight="1" x14ac:dyDescent="0.2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13"/>
      <c r="U698" s="1"/>
      <c r="V698" s="4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</row>
    <row r="699" spans="1:41" ht="18" customHeight="1" x14ac:dyDescent="0.2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13"/>
      <c r="U699" s="1"/>
      <c r="V699" s="4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</row>
    <row r="700" spans="1:41" ht="18" customHeight="1" x14ac:dyDescent="0.2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13"/>
      <c r="U700" s="1"/>
      <c r="V700" s="4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</row>
    <row r="701" spans="1:41" ht="18" customHeight="1" x14ac:dyDescent="0.2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13"/>
      <c r="U701" s="1"/>
      <c r="V701" s="4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</row>
    <row r="702" spans="1:41" ht="18" customHeight="1" x14ac:dyDescent="0.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13"/>
      <c r="U702" s="1"/>
      <c r="V702" s="4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</row>
    <row r="703" spans="1:41" ht="18" customHeight="1" x14ac:dyDescent="0.2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13"/>
      <c r="U703" s="1"/>
      <c r="V703" s="4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</row>
    <row r="704" spans="1:41" ht="18" customHeight="1" x14ac:dyDescent="0.2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13"/>
      <c r="U704" s="1"/>
      <c r="V704" s="4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</row>
    <row r="705" spans="1:41" ht="18" customHeight="1" x14ac:dyDescent="0.2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13"/>
      <c r="U705" s="1"/>
      <c r="V705" s="4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</row>
    <row r="706" spans="1:41" ht="18" customHeight="1" x14ac:dyDescent="0.2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13"/>
      <c r="U706" s="1"/>
      <c r="V706" s="4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</row>
    <row r="707" spans="1:41" ht="18" customHeight="1" x14ac:dyDescent="0.2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13"/>
      <c r="U707" s="1"/>
      <c r="V707" s="4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</row>
    <row r="708" spans="1:41" ht="18" customHeight="1" x14ac:dyDescent="0.2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13"/>
      <c r="U708" s="1"/>
      <c r="V708" s="4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</row>
    <row r="709" spans="1:41" ht="18" customHeight="1" x14ac:dyDescent="0.2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13"/>
      <c r="U709" s="1"/>
      <c r="V709" s="4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</row>
    <row r="710" spans="1:41" ht="18" customHeight="1" x14ac:dyDescent="0.2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13"/>
      <c r="U710" s="1"/>
      <c r="V710" s="4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</row>
    <row r="711" spans="1:41" ht="18" customHeight="1" x14ac:dyDescent="0.2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13"/>
      <c r="U711" s="1"/>
      <c r="V711" s="4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</row>
    <row r="712" spans="1:41" ht="18" customHeight="1" x14ac:dyDescent="0.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13"/>
      <c r="U712" s="1"/>
      <c r="V712" s="4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</row>
    <row r="713" spans="1:41" ht="18" customHeight="1" x14ac:dyDescent="0.2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13"/>
      <c r="U713" s="1"/>
      <c r="V713" s="4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</row>
    <row r="714" spans="1:41" ht="18" customHeight="1" x14ac:dyDescent="0.2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13"/>
      <c r="U714" s="1"/>
      <c r="V714" s="4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</row>
    <row r="715" spans="1:41" ht="18" customHeight="1" x14ac:dyDescent="0.2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13"/>
      <c r="U715" s="1"/>
      <c r="V715" s="4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</row>
    <row r="716" spans="1:41" ht="18" customHeight="1" x14ac:dyDescent="0.2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13"/>
      <c r="U716" s="1"/>
      <c r="V716" s="4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</row>
    <row r="717" spans="1:41" ht="18" customHeight="1" x14ac:dyDescent="0.2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13"/>
      <c r="U717" s="1"/>
      <c r="V717" s="4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</row>
    <row r="718" spans="1:41" ht="18" customHeight="1" x14ac:dyDescent="0.2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13"/>
      <c r="U718" s="1"/>
      <c r="V718" s="4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</row>
    <row r="719" spans="1:41" ht="18" customHeight="1" x14ac:dyDescent="0.2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13"/>
      <c r="U719" s="1"/>
      <c r="V719" s="4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</row>
    <row r="720" spans="1:41" ht="18" customHeight="1" x14ac:dyDescent="0.2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13"/>
      <c r="U720" s="1"/>
      <c r="V720" s="4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</row>
    <row r="721" spans="1:41" ht="18" customHeight="1" x14ac:dyDescent="0.2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13"/>
      <c r="U721" s="1"/>
      <c r="V721" s="4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</row>
    <row r="722" spans="1:41" ht="18" customHeight="1" x14ac:dyDescent="0.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13"/>
      <c r="U722" s="1"/>
      <c r="V722" s="4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</row>
    <row r="723" spans="1:41" ht="18" customHeight="1" x14ac:dyDescent="0.2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13"/>
      <c r="U723" s="1"/>
      <c r="V723" s="4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</row>
    <row r="724" spans="1:41" ht="18" customHeight="1" x14ac:dyDescent="0.2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13"/>
      <c r="U724" s="1"/>
      <c r="V724" s="4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</row>
    <row r="725" spans="1:41" ht="18" customHeight="1" x14ac:dyDescent="0.2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13"/>
      <c r="U725" s="1"/>
      <c r="V725" s="4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</row>
    <row r="726" spans="1:41" ht="18" customHeight="1" x14ac:dyDescent="0.2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13"/>
      <c r="U726" s="1"/>
      <c r="V726" s="4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</row>
    <row r="727" spans="1:41" ht="18" customHeight="1" x14ac:dyDescent="0.2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13"/>
      <c r="U727" s="1"/>
      <c r="V727" s="4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</row>
    <row r="728" spans="1:41" ht="18" customHeight="1" x14ac:dyDescent="0.2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13"/>
      <c r="U728" s="1"/>
      <c r="V728" s="4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</row>
    <row r="729" spans="1:41" ht="18" customHeight="1" x14ac:dyDescent="0.2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13"/>
      <c r="U729" s="1"/>
      <c r="V729" s="4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</row>
    <row r="730" spans="1:41" ht="18" customHeight="1" x14ac:dyDescent="0.2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13"/>
      <c r="U730" s="1"/>
      <c r="V730" s="4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</row>
    <row r="731" spans="1:41" ht="18" customHeight="1" x14ac:dyDescent="0.2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13"/>
      <c r="U731" s="1"/>
      <c r="V731" s="4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</row>
    <row r="732" spans="1:41" ht="18" customHeight="1" x14ac:dyDescent="0.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13"/>
      <c r="U732" s="1"/>
      <c r="V732" s="4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</row>
    <row r="733" spans="1:41" ht="18" customHeight="1" x14ac:dyDescent="0.2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13"/>
      <c r="U733" s="1"/>
      <c r="V733" s="4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</row>
    <row r="734" spans="1:41" ht="18" customHeight="1" x14ac:dyDescent="0.2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13"/>
      <c r="U734" s="1"/>
      <c r="V734" s="4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</row>
    <row r="735" spans="1:41" ht="18" customHeight="1" x14ac:dyDescent="0.2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13"/>
      <c r="U735" s="1"/>
      <c r="V735" s="4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</row>
    <row r="736" spans="1:41" ht="18" customHeight="1" x14ac:dyDescent="0.2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13"/>
      <c r="U736" s="1"/>
      <c r="V736" s="4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</row>
    <row r="737" spans="1:41" ht="18" customHeight="1" x14ac:dyDescent="0.2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13"/>
      <c r="U737" s="1"/>
      <c r="V737" s="4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</row>
    <row r="738" spans="1:41" ht="18" customHeight="1" x14ac:dyDescent="0.2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13"/>
      <c r="U738" s="1"/>
      <c r="V738" s="4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</row>
    <row r="739" spans="1:41" ht="18" customHeight="1" x14ac:dyDescent="0.2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13"/>
      <c r="U739" s="1"/>
      <c r="V739" s="4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</row>
    <row r="740" spans="1:41" ht="18" customHeight="1" x14ac:dyDescent="0.2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13"/>
      <c r="U740" s="1"/>
      <c r="V740" s="4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</row>
    <row r="741" spans="1:41" ht="18" customHeight="1" x14ac:dyDescent="0.2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13"/>
      <c r="U741" s="1"/>
      <c r="V741" s="4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</row>
    <row r="742" spans="1:41" ht="18" customHeight="1" x14ac:dyDescent="0.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13"/>
      <c r="U742" s="1"/>
      <c r="V742" s="4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</row>
    <row r="743" spans="1:41" ht="18" customHeight="1" x14ac:dyDescent="0.2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13"/>
      <c r="U743" s="1"/>
      <c r="V743" s="4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</row>
    <row r="744" spans="1:41" ht="18" customHeight="1" x14ac:dyDescent="0.2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13"/>
      <c r="U744" s="1"/>
      <c r="V744" s="4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</row>
    <row r="745" spans="1:41" ht="18" customHeight="1" x14ac:dyDescent="0.2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13"/>
      <c r="U745" s="1"/>
      <c r="V745" s="4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</row>
    <row r="746" spans="1:41" ht="18" customHeight="1" x14ac:dyDescent="0.2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13"/>
      <c r="U746" s="1"/>
      <c r="V746" s="4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</row>
    <row r="747" spans="1:41" ht="18" customHeight="1" x14ac:dyDescent="0.2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13"/>
      <c r="U747" s="1"/>
      <c r="V747" s="4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</row>
    <row r="748" spans="1:41" ht="18" customHeight="1" x14ac:dyDescent="0.2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13"/>
      <c r="U748" s="1"/>
      <c r="V748" s="4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</row>
    <row r="749" spans="1:41" ht="18" customHeight="1" x14ac:dyDescent="0.2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13"/>
      <c r="U749" s="1"/>
      <c r="V749" s="4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</row>
    <row r="750" spans="1:41" ht="18" customHeight="1" x14ac:dyDescent="0.2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13"/>
      <c r="U750" s="1"/>
      <c r="V750" s="4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</row>
    <row r="751" spans="1:41" ht="18" customHeight="1" x14ac:dyDescent="0.2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13"/>
      <c r="U751" s="1"/>
      <c r="V751" s="4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</row>
    <row r="752" spans="1:41" ht="18" customHeight="1" x14ac:dyDescent="0.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13"/>
      <c r="U752" s="1"/>
      <c r="V752" s="4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</row>
    <row r="753" spans="1:41" ht="18" customHeight="1" x14ac:dyDescent="0.2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13"/>
      <c r="U753" s="1"/>
      <c r="V753" s="4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</row>
    <row r="754" spans="1:41" ht="18" customHeight="1" x14ac:dyDescent="0.2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13"/>
      <c r="U754" s="1"/>
      <c r="V754" s="4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</row>
    <row r="755" spans="1:41" ht="18" customHeight="1" x14ac:dyDescent="0.2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13"/>
      <c r="U755" s="1"/>
      <c r="V755" s="4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</row>
    <row r="756" spans="1:41" ht="18" customHeight="1" x14ac:dyDescent="0.2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13"/>
      <c r="U756" s="1"/>
      <c r="V756" s="4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</row>
    <row r="757" spans="1:41" ht="18" customHeight="1" x14ac:dyDescent="0.2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13"/>
      <c r="U757" s="1"/>
      <c r="V757" s="4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</row>
    <row r="758" spans="1:41" ht="18" customHeight="1" x14ac:dyDescent="0.2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13"/>
      <c r="U758" s="1"/>
      <c r="V758" s="4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</row>
    <row r="759" spans="1:41" ht="18" customHeight="1" x14ac:dyDescent="0.2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13"/>
      <c r="U759" s="1"/>
      <c r="V759" s="4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</row>
    <row r="760" spans="1:41" ht="18" customHeight="1" x14ac:dyDescent="0.2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13"/>
      <c r="U760" s="1"/>
      <c r="V760" s="4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</row>
    <row r="761" spans="1:41" ht="18" customHeight="1" x14ac:dyDescent="0.2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13"/>
      <c r="U761" s="1"/>
      <c r="V761" s="4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</row>
    <row r="762" spans="1:41" ht="18" customHeight="1" x14ac:dyDescent="0.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13"/>
      <c r="U762" s="1"/>
      <c r="V762" s="4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</row>
    <row r="763" spans="1:41" ht="18" customHeight="1" x14ac:dyDescent="0.2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13"/>
      <c r="U763" s="1"/>
      <c r="V763" s="4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</row>
    <row r="764" spans="1:41" ht="18" customHeight="1" x14ac:dyDescent="0.2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13"/>
      <c r="U764" s="1"/>
      <c r="V764" s="4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</row>
    <row r="765" spans="1:41" ht="18" customHeight="1" x14ac:dyDescent="0.2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13"/>
      <c r="U765" s="1"/>
      <c r="V765" s="4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</row>
    <row r="766" spans="1:41" ht="18" customHeight="1" x14ac:dyDescent="0.2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13"/>
      <c r="U766" s="1"/>
      <c r="V766" s="4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</row>
    <row r="767" spans="1:41" ht="18" customHeight="1" x14ac:dyDescent="0.2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13"/>
      <c r="U767" s="1"/>
      <c r="V767" s="4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</row>
    <row r="768" spans="1:41" ht="18" customHeight="1" x14ac:dyDescent="0.2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13"/>
      <c r="U768" s="1"/>
      <c r="V768" s="4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</row>
    <row r="769" spans="1:41" ht="18" customHeight="1" x14ac:dyDescent="0.2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13"/>
      <c r="U769" s="1"/>
      <c r="V769" s="4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</row>
    <row r="770" spans="1:41" ht="18" customHeight="1" x14ac:dyDescent="0.2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13"/>
      <c r="U770" s="1"/>
      <c r="V770" s="4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</row>
    <row r="771" spans="1:41" ht="18" customHeight="1" x14ac:dyDescent="0.2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13"/>
      <c r="U771" s="1"/>
      <c r="V771" s="4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</row>
    <row r="772" spans="1:41" ht="18" customHeight="1" x14ac:dyDescent="0.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13"/>
      <c r="U772" s="1"/>
      <c r="V772" s="4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</row>
    <row r="773" spans="1:41" ht="18" customHeight="1" x14ac:dyDescent="0.2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13"/>
      <c r="U773" s="1"/>
      <c r="V773" s="4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</row>
    <row r="774" spans="1:41" ht="18" customHeight="1" x14ac:dyDescent="0.2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13"/>
      <c r="U774" s="1"/>
      <c r="V774" s="4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</row>
    <row r="775" spans="1:41" ht="18" customHeight="1" x14ac:dyDescent="0.2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13"/>
      <c r="U775" s="1"/>
      <c r="V775" s="4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</row>
    <row r="776" spans="1:41" ht="18" customHeight="1" x14ac:dyDescent="0.2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13"/>
      <c r="U776" s="1"/>
      <c r="V776" s="4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</row>
    <row r="777" spans="1:41" ht="18" customHeight="1" x14ac:dyDescent="0.2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13"/>
      <c r="U777" s="1"/>
      <c r="V777" s="4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</row>
    <row r="778" spans="1:41" ht="18" customHeight="1" x14ac:dyDescent="0.2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13"/>
      <c r="U778" s="1"/>
      <c r="V778" s="4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</row>
    <row r="779" spans="1:41" ht="18" customHeight="1" x14ac:dyDescent="0.2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13"/>
      <c r="U779" s="1"/>
      <c r="V779" s="4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</row>
    <row r="780" spans="1:41" ht="18" customHeight="1" x14ac:dyDescent="0.2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13"/>
      <c r="U780" s="1"/>
      <c r="V780" s="4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</row>
    <row r="781" spans="1:41" ht="18" customHeight="1" x14ac:dyDescent="0.2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13"/>
      <c r="U781" s="1"/>
      <c r="V781" s="4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</row>
    <row r="782" spans="1:41" ht="18" customHeight="1" x14ac:dyDescent="0.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13"/>
      <c r="U782" s="1"/>
      <c r="V782" s="4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</row>
    <row r="783" spans="1:41" ht="18" customHeight="1" x14ac:dyDescent="0.2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13"/>
      <c r="U783" s="1"/>
      <c r="V783" s="4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</row>
    <row r="784" spans="1:41" ht="18" customHeight="1" x14ac:dyDescent="0.2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13"/>
      <c r="U784" s="1"/>
      <c r="V784" s="4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</row>
    <row r="785" spans="1:41" ht="18" customHeight="1" x14ac:dyDescent="0.2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13"/>
      <c r="U785" s="1"/>
      <c r="V785" s="4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</row>
    <row r="786" spans="1:41" ht="18" customHeight="1" x14ac:dyDescent="0.2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13"/>
      <c r="U786" s="1"/>
      <c r="V786" s="4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</row>
    <row r="787" spans="1:41" ht="18" customHeight="1" x14ac:dyDescent="0.2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13"/>
      <c r="U787" s="1"/>
      <c r="V787" s="4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</row>
    <row r="788" spans="1:41" ht="18" customHeight="1" x14ac:dyDescent="0.2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13"/>
      <c r="U788" s="1"/>
      <c r="V788" s="4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</row>
    <row r="789" spans="1:41" ht="18" customHeight="1" x14ac:dyDescent="0.2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13"/>
      <c r="U789" s="1"/>
      <c r="V789" s="4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</row>
    <row r="790" spans="1:41" ht="18" customHeight="1" x14ac:dyDescent="0.2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13"/>
      <c r="U790" s="1"/>
      <c r="V790" s="4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</row>
    <row r="791" spans="1:41" ht="18" customHeight="1" x14ac:dyDescent="0.2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13"/>
      <c r="U791" s="1"/>
      <c r="V791" s="4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</row>
    <row r="792" spans="1:41" ht="18" customHeight="1" x14ac:dyDescent="0.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13"/>
      <c r="U792" s="1"/>
      <c r="V792" s="4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</row>
    <row r="793" spans="1:41" ht="18" customHeight="1" x14ac:dyDescent="0.2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13"/>
      <c r="U793" s="1"/>
      <c r="V793" s="4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</row>
    <row r="794" spans="1:41" ht="18" customHeight="1" x14ac:dyDescent="0.2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13"/>
      <c r="U794" s="1"/>
      <c r="V794" s="4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</row>
    <row r="795" spans="1:41" ht="18" customHeight="1" x14ac:dyDescent="0.2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13"/>
      <c r="U795" s="1"/>
      <c r="V795" s="4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</row>
    <row r="796" spans="1:41" ht="18" customHeight="1" x14ac:dyDescent="0.2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13"/>
      <c r="U796" s="1"/>
      <c r="V796" s="4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</row>
    <row r="797" spans="1:41" ht="18" customHeight="1" x14ac:dyDescent="0.2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13"/>
      <c r="U797" s="1"/>
      <c r="V797" s="4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</row>
    <row r="798" spans="1:41" ht="18" customHeight="1" x14ac:dyDescent="0.2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13"/>
      <c r="U798" s="1"/>
      <c r="V798" s="4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</row>
    <row r="799" spans="1:41" ht="18" customHeight="1" x14ac:dyDescent="0.2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13"/>
      <c r="U799" s="1"/>
      <c r="V799" s="4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</row>
    <row r="800" spans="1:41" ht="18" customHeight="1" x14ac:dyDescent="0.2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13"/>
      <c r="U800" s="1"/>
      <c r="V800" s="4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</row>
    <row r="801" spans="1:41" ht="18" customHeight="1" x14ac:dyDescent="0.2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13"/>
      <c r="U801" s="1"/>
      <c r="V801" s="4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</row>
    <row r="802" spans="1:41" ht="18" customHeight="1" x14ac:dyDescent="0.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13"/>
      <c r="U802" s="1"/>
      <c r="V802" s="4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</row>
    <row r="803" spans="1:41" ht="18" customHeight="1" x14ac:dyDescent="0.2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13"/>
      <c r="U803" s="1"/>
      <c r="V803" s="4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</row>
    <row r="804" spans="1:41" ht="18" customHeight="1" x14ac:dyDescent="0.2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13"/>
      <c r="U804" s="1"/>
      <c r="V804" s="4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</row>
    <row r="805" spans="1:41" ht="18" customHeight="1" x14ac:dyDescent="0.2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13"/>
      <c r="U805" s="1"/>
      <c r="V805" s="4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</row>
    <row r="806" spans="1:41" ht="18" customHeight="1" x14ac:dyDescent="0.2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13"/>
      <c r="U806" s="1"/>
      <c r="V806" s="4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</row>
    <row r="807" spans="1:41" ht="18" customHeight="1" x14ac:dyDescent="0.2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13"/>
      <c r="U807" s="1"/>
      <c r="V807" s="4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</row>
    <row r="808" spans="1:41" ht="18" customHeight="1" x14ac:dyDescent="0.2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13"/>
      <c r="U808" s="1"/>
      <c r="V808" s="4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</row>
    <row r="809" spans="1:41" ht="18" customHeight="1" x14ac:dyDescent="0.2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13"/>
      <c r="U809" s="1"/>
      <c r="V809" s="4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</row>
    <row r="810" spans="1:41" ht="18" customHeight="1" x14ac:dyDescent="0.2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13"/>
      <c r="U810" s="1"/>
      <c r="V810" s="4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</row>
    <row r="811" spans="1:41" ht="18" customHeight="1" x14ac:dyDescent="0.2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13"/>
      <c r="U811" s="1"/>
      <c r="V811" s="4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</row>
    <row r="812" spans="1:41" ht="18" customHeight="1" x14ac:dyDescent="0.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13"/>
      <c r="U812" s="1"/>
      <c r="V812" s="4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</row>
    <row r="813" spans="1:41" ht="18" customHeight="1" x14ac:dyDescent="0.2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13"/>
      <c r="U813" s="1"/>
      <c r="V813" s="4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</row>
    <row r="814" spans="1:41" ht="18" customHeight="1" x14ac:dyDescent="0.2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13"/>
      <c r="U814" s="1"/>
      <c r="V814" s="4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</row>
    <row r="815" spans="1:41" ht="18" customHeight="1" x14ac:dyDescent="0.2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13"/>
      <c r="U815" s="1"/>
      <c r="V815" s="4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</row>
    <row r="816" spans="1:41" ht="18" customHeight="1" x14ac:dyDescent="0.2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13"/>
      <c r="U816" s="1"/>
      <c r="V816" s="4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</row>
    <row r="817" spans="1:41" ht="18" customHeight="1" x14ac:dyDescent="0.2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13"/>
      <c r="U817" s="1"/>
      <c r="V817" s="4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</row>
    <row r="818" spans="1:41" ht="18" customHeight="1" x14ac:dyDescent="0.2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13"/>
      <c r="U818" s="1"/>
      <c r="V818" s="4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</row>
    <row r="819" spans="1:41" ht="18" customHeight="1" x14ac:dyDescent="0.2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13"/>
      <c r="U819" s="1"/>
      <c r="V819" s="4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</row>
    <row r="820" spans="1:41" ht="18" customHeight="1" x14ac:dyDescent="0.2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13"/>
      <c r="U820" s="1"/>
      <c r="V820" s="4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</row>
    <row r="821" spans="1:41" ht="18" customHeight="1" x14ac:dyDescent="0.2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13"/>
      <c r="U821" s="1"/>
      <c r="V821" s="4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</row>
    <row r="822" spans="1:41" ht="18" customHeight="1" x14ac:dyDescent="0.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13"/>
      <c r="U822" s="1"/>
      <c r="V822" s="4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</row>
    <row r="823" spans="1:41" ht="18" customHeight="1" x14ac:dyDescent="0.2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13"/>
      <c r="U823" s="1"/>
      <c r="V823" s="4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</row>
    <row r="824" spans="1:41" ht="18" customHeight="1" x14ac:dyDescent="0.2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13"/>
      <c r="U824" s="1"/>
      <c r="V824" s="4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</row>
    <row r="825" spans="1:41" ht="18" customHeight="1" x14ac:dyDescent="0.2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13"/>
      <c r="U825" s="1"/>
      <c r="V825" s="4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</row>
    <row r="826" spans="1:41" ht="18" customHeight="1" x14ac:dyDescent="0.2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13"/>
      <c r="U826" s="1"/>
      <c r="V826" s="4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</row>
    <row r="827" spans="1:41" ht="18" customHeight="1" x14ac:dyDescent="0.2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13"/>
      <c r="U827" s="1"/>
      <c r="V827" s="4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</row>
    <row r="828" spans="1:41" ht="18" customHeight="1" x14ac:dyDescent="0.2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13"/>
      <c r="U828" s="1"/>
      <c r="V828" s="4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</row>
    <row r="829" spans="1:41" ht="18" customHeight="1" x14ac:dyDescent="0.2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13"/>
      <c r="U829" s="1"/>
      <c r="V829" s="4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</row>
    <row r="830" spans="1:41" ht="18" customHeight="1" x14ac:dyDescent="0.2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13"/>
      <c r="U830" s="1"/>
      <c r="V830" s="4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</row>
    <row r="831" spans="1:41" ht="18" customHeight="1" x14ac:dyDescent="0.2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13"/>
      <c r="U831" s="1"/>
      <c r="V831" s="4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</row>
    <row r="832" spans="1:41" ht="18" customHeight="1" x14ac:dyDescent="0.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13"/>
      <c r="U832" s="1"/>
      <c r="V832" s="4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</row>
    <row r="833" spans="1:41" ht="18" customHeight="1" x14ac:dyDescent="0.2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13"/>
      <c r="U833" s="1"/>
      <c r="V833" s="4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</row>
    <row r="834" spans="1:41" ht="18" customHeight="1" x14ac:dyDescent="0.2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13"/>
      <c r="U834" s="1"/>
      <c r="V834" s="4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</row>
    <row r="835" spans="1:41" ht="18" customHeight="1" x14ac:dyDescent="0.2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13"/>
      <c r="U835" s="1"/>
      <c r="V835" s="4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</row>
    <row r="836" spans="1:41" ht="18" customHeight="1" x14ac:dyDescent="0.2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13"/>
      <c r="U836" s="1"/>
      <c r="V836" s="4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</row>
    <row r="837" spans="1:41" ht="18" customHeight="1" x14ac:dyDescent="0.2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13"/>
      <c r="U837" s="1"/>
      <c r="V837" s="4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</row>
    <row r="838" spans="1:41" ht="18" customHeight="1" x14ac:dyDescent="0.2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13"/>
      <c r="U838" s="1"/>
      <c r="V838" s="4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</row>
    <row r="839" spans="1:41" ht="18" customHeight="1" x14ac:dyDescent="0.2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13"/>
      <c r="U839" s="1"/>
      <c r="V839" s="4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</row>
    <row r="840" spans="1:41" ht="18" customHeight="1" x14ac:dyDescent="0.2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13"/>
      <c r="U840" s="1"/>
      <c r="V840" s="4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</row>
    <row r="841" spans="1:41" ht="18" customHeight="1" x14ac:dyDescent="0.2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13"/>
      <c r="U841" s="1"/>
      <c r="V841" s="4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</row>
    <row r="842" spans="1:41" ht="18" customHeight="1" x14ac:dyDescent="0.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13"/>
      <c r="U842" s="1"/>
      <c r="V842" s="4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</row>
    <row r="843" spans="1:41" ht="18" customHeight="1" x14ac:dyDescent="0.2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13"/>
      <c r="U843" s="1"/>
      <c r="V843" s="4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</row>
    <row r="844" spans="1:41" ht="18" customHeight="1" x14ac:dyDescent="0.2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13"/>
      <c r="U844" s="1"/>
      <c r="V844" s="4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</row>
    <row r="845" spans="1:41" ht="18" customHeight="1" x14ac:dyDescent="0.2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13"/>
      <c r="U845" s="1"/>
      <c r="V845" s="4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</row>
    <row r="846" spans="1:41" ht="18" customHeight="1" x14ac:dyDescent="0.2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13"/>
      <c r="U846" s="1"/>
      <c r="V846" s="4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</row>
    <row r="847" spans="1:41" ht="18" customHeight="1" x14ac:dyDescent="0.2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13"/>
      <c r="U847" s="1"/>
      <c r="V847" s="4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</row>
    <row r="848" spans="1:41" ht="18" customHeight="1" x14ac:dyDescent="0.2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13"/>
      <c r="U848" s="1"/>
      <c r="V848" s="4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</row>
    <row r="849" spans="1:41" ht="18" customHeight="1" x14ac:dyDescent="0.2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13"/>
      <c r="U849" s="1"/>
      <c r="V849" s="4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</row>
    <row r="850" spans="1:41" ht="18" customHeight="1" x14ac:dyDescent="0.2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13"/>
      <c r="U850" s="1"/>
      <c r="V850" s="4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</row>
    <row r="851" spans="1:41" ht="18" customHeight="1" x14ac:dyDescent="0.2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13"/>
      <c r="U851" s="1"/>
      <c r="V851" s="4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</row>
    <row r="852" spans="1:41" ht="18" customHeight="1" x14ac:dyDescent="0.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13"/>
      <c r="U852" s="1"/>
      <c r="V852" s="4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</row>
    <row r="853" spans="1:41" ht="18" customHeight="1" x14ac:dyDescent="0.2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13"/>
      <c r="U853" s="1"/>
      <c r="V853" s="4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</row>
    <row r="854" spans="1:41" ht="18" customHeight="1" x14ac:dyDescent="0.2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13"/>
      <c r="U854" s="1"/>
      <c r="V854" s="4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</row>
    <row r="855" spans="1:41" ht="18" customHeight="1" x14ac:dyDescent="0.2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13"/>
      <c r="U855" s="1"/>
      <c r="V855" s="4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</row>
    <row r="856" spans="1:41" ht="18" customHeight="1" x14ac:dyDescent="0.2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13"/>
      <c r="U856" s="1"/>
      <c r="V856" s="4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</row>
    <row r="857" spans="1:41" ht="18" customHeight="1" x14ac:dyDescent="0.2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13"/>
      <c r="U857" s="1"/>
      <c r="V857" s="4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</row>
    <row r="858" spans="1:41" ht="18" customHeight="1" x14ac:dyDescent="0.2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13"/>
      <c r="U858" s="1"/>
      <c r="V858" s="4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</row>
    <row r="859" spans="1:41" ht="18" customHeight="1" x14ac:dyDescent="0.2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13"/>
      <c r="U859" s="1"/>
      <c r="V859" s="4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</row>
    <row r="860" spans="1:41" ht="18" customHeight="1" x14ac:dyDescent="0.2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13"/>
      <c r="U860" s="1"/>
      <c r="V860" s="4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</row>
    <row r="861" spans="1:41" ht="18" customHeight="1" x14ac:dyDescent="0.2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13"/>
      <c r="U861" s="1"/>
      <c r="V861" s="4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</row>
    <row r="862" spans="1:41" ht="18" customHeight="1" x14ac:dyDescent="0.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13"/>
      <c r="U862" s="1"/>
      <c r="V862" s="4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</row>
    <row r="863" spans="1:41" ht="18" customHeight="1" x14ac:dyDescent="0.2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13"/>
      <c r="U863" s="1"/>
      <c r="V863" s="4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</row>
    <row r="864" spans="1:41" ht="18" customHeight="1" x14ac:dyDescent="0.2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13"/>
      <c r="U864" s="1"/>
      <c r="V864" s="4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</row>
    <row r="865" spans="1:41" ht="18" customHeight="1" x14ac:dyDescent="0.2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13"/>
      <c r="U865" s="1"/>
      <c r="V865" s="4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</row>
    <row r="866" spans="1:41" ht="18" customHeight="1" x14ac:dyDescent="0.2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13"/>
      <c r="U866" s="1"/>
      <c r="V866" s="4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</row>
    <row r="867" spans="1:41" ht="18" customHeight="1" x14ac:dyDescent="0.2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13"/>
      <c r="U867" s="1"/>
      <c r="V867" s="4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</row>
    <row r="868" spans="1:41" ht="18" customHeight="1" x14ac:dyDescent="0.2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13"/>
      <c r="U868" s="1"/>
      <c r="V868" s="4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</row>
    <row r="869" spans="1:41" ht="18" customHeight="1" x14ac:dyDescent="0.2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13"/>
      <c r="U869" s="1"/>
      <c r="V869" s="4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</row>
    <row r="870" spans="1:41" ht="18" customHeight="1" x14ac:dyDescent="0.2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13"/>
      <c r="U870" s="1"/>
      <c r="V870" s="4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</row>
    <row r="871" spans="1:41" ht="18" customHeight="1" x14ac:dyDescent="0.2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13"/>
      <c r="U871" s="1"/>
      <c r="V871" s="4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</row>
    <row r="872" spans="1:41" ht="18" customHeight="1" x14ac:dyDescent="0.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13"/>
      <c r="U872" s="1"/>
      <c r="V872" s="4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</row>
    <row r="873" spans="1:41" ht="18" customHeight="1" x14ac:dyDescent="0.2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13"/>
      <c r="U873" s="1"/>
      <c r="V873" s="4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</row>
    <row r="874" spans="1:41" ht="18" customHeight="1" x14ac:dyDescent="0.2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13"/>
      <c r="U874" s="1"/>
      <c r="V874" s="4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</row>
    <row r="875" spans="1:41" ht="18" customHeight="1" x14ac:dyDescent="0.2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13"/>
      <c r="U875" s="1"/>
      <c r="V875" s="4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</row>
    <row r="876" spans="1:41" ht="18" customHeight="1" x14ac:dyDescent="0.2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13"/>
      <c r="U876" s="1"/>
      <c r="V876" s="4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</row>
    <row r="877" spans="1:41" ht="18" customHeight="1" x14ac:dyDescent="0.2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13"/>
      <c r="U877" s="1"/>
      <c r="V877" s="4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</row>
    <row r="878" spans="1:41" ht="18" customHeight="1" x14ac:dyDescent="0.2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13"/>
      <c r="U878" s="1"/>
      <c r="V878" s="4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</row>
    <row r="879" spans="1:41" ht="18" customHeight="1" x14ac:dyDescent="0.2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13"/>
      <c r="U879" s="1"/>
      <c r="V879" s="4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</row>
    <row r="880" spans="1:41" ht="18" customHeight="1" x14ac:dyDescent="0.2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13"/>
      <c r="U880" s="1"/>
      <c r="V880" s="4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</row>
    <row r="881" spans="1:41" ht="18" customHeight="1" x14ac:dyDescent="0.2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13"/>
      <c r="U881" s="1"/>
      <c r="V881" s="4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</row>
    <row r="882" spans="1:41" ht="18" customHeight="1" x14ac:dyDescent="0.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13"/>
      <c r="U882" s="1"/>
      <c r="V882" s="4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</row>
    <row r="883" spans="1:41" ht="18" customHeight="1" x14ac:dyDescent="0.2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13"/>
      <c r="U883" s="1"/>
      <c r="V883" s="4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</row>
    <row r="884" spans="1:41" ht="18" customHeight="1" x14ac:dyDescent="0.2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13"/>
      <c r="U884" s="1"/>
      <c r="V884" s="4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</row>
    <row r="885" spans="1:41" ht="18" customHeight="1" x14ac:dyDescent="0.2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13"/>
      <c r="U885" s="1"/>
      <c r="V885" s="4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</row>
    <row r="886" spans="1:41" ht="18" customHeight="1" x14ac:dyDescent="0.2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13"/>
      <c r="U886" s="1"/>
      <c r="V886" s="4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</row>
    <row r="887" spans="1:41" ht="18" customHeight="1" x14ac:dyDescent="0.2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13"/>
      <c r="U887" s="1"/>
      <c r="V887" s="4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</row>
    <row r="888" spans="1:41" ht="18" customHeight="1" x14ac:dyDescent="0.2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13"/>
      <c r="U888" s="1"/>
      <c r="V888" s="4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</row>
    <row r="889" spans="1:41" ht="18" customHeight="1" x14ac:dyDescent="0.2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13"/>
      <c r="U889" s="1"/>
      <c r="V889" s="4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</row>
    <row r="890" spans="1:41" ht="18" customHeight="1" x14ac:dyDescent="0.2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13"/>
      <c r="U890" s="1"/>
      <c r="V890" s="4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</row>
    <row r="891" spans="1:41" ht="18" customHeight="1" x14ac:dyDescent="0.2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13"/>
      <c r="U891" s="1"/>
      <c r="V891" s="4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</row>
    <row r="892" spans="1:41" ht="18" customHeight="1" x14ac:dyDescent="0.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13"/>
      <c r="U892" s="1"/>
      <c r="V892" s="4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</row>
    <row r="893" spans="1:41" ht="18" customHeight="1" x14ac:dyDescent="0.2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13"/>
      <c r="U893" s="1"/>
      <c r="V893" s="4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</row>
    <row r="894" spans="1:41" ht="18" customHeight="1" x14ac:dyDescent="0.2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13"/>
      <c r="U894" s="1"/>
      <c r="V894" s="4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</row>
    <row r="895" spans="1:41" ht="18" customHeight="1" x14ac:dyDescent="0.2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13"/>
      <c r="U895" s="1"/>
      <c r="V895" s="4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</row>
    <row r="896" spans="1:41" ht="18" customHeight="1" x14ac:dyDescent="0.2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13"/>
      <c r="U896" s="1"/>
      <c r="V896" s="4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</row>
    <row r="897" spans="1:41" ht="18" customHeight="1" x14ac:dyDescent="0.2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13"/>
      <c r="U897" s="1"/>
      <c r="V897" s="4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</row>
    <row r="898" spans="1:41" ht="18" customHeight="1" x14ac:dyDescent="0.2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13"/>
      <c r="U898" s="1"/>
      <c r="V898" s="4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</row>
    <row r="899" spans="1:41" ht="18" customHeight="1" x14ac:dyDescent="0.2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13"/>
      <c r="U899" s="1"/>
      <c r="V899" s="4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</row>
    <row r="900" spans="1:41" ht="18" customHeight="1" x14ac:dyDescent="0.2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13"/>
      <c r="U900" s="1"/>
      <c r="V900" s="4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</row>
    <row r="901" spans="1:41" ht="18" customHeight="1" x14ac:dyDescent="0.2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13"/>
      <c r="U901" s="1"/>
      <c r="V901" s="4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</row>
    <row r="902" spans="1:41" ht="18" customHeight="1" x14ac:dyDescent="0.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13"/>
      <c r="U902" s="1"/>
      <c r="V902" s="4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</row>
    <row r="903" spans="1:41" ht="18" customHeight="1" x14ac:dyDescent="0.2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13"/>
      <c r="U903" s="1"/>
      <c r="V903" s="4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</row>
    <row r="904" spans="1:41" ht="18" customHeight="1" x14ac:dyDescent="0.2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13"/>
      <c r="U904" s="1"/>
      <c r="V904" s="4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</row>
    <row r="905" spans="1:41" ht="18" customHeight="1" x14ac:dyDescent="0.2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13"/>
      <c r="U905" s="1"/>
      <c r="V905" s="4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</row>
    <row r="906" spans="1:41" ht="18" customHeight="1" x14ac:dyDescent="0.2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13"/>
      <c r="U906" s="1"/>
      <c r="V906" s="4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</row>
    <row r="907" spans="1:41" ht="18" customHeight="1" x14ac:dyDescent="0.2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13"/>
      <c r="U907" s="1"/>
      <c r="V907" s="4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</row>
    <row r="908" spans="1:41" ht="18" customHeight="1" x14ac:dyDescent="0.2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13"/>
      <c r="U908" s="1"/>
      <c r="V908" s="4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</row>
    <row r="909" spans="1:41" ht="18" customHeight="1" x14ac:dyDescent="0.2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13"/>
      <c r="U909" s="1"/>
      <c r="V909" s="4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</row>
    <row r="910" spans="1:41" ht="18" customHeight="1" x14ac:dyDescent="0.2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13"/>
      <c r="U910" s="1"/>
      <c r="V910" s="4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</row>
    <row r="911" spans="1:41" ht="18" customHeight="1" x14ac:dyDescent="0.2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13"/>
      <c r="U911" s="1"/>
      <c r="V911" s="4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</row>
    <row r="912" spans="1:41" ht="18" customHeight="1" x14ac:dyDescent="0.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13"/>
      <c r="U912" s="1"/>
      <c r="V912" s="4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</row>
    <row r="913" spans="1:41" ht="18" customHeight="1" x14ac:dyDescent="0.2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13"/>
      <c r="U913" s="1"/>
      <c r="V913" s="4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</row>
    <row r="914" spans="1:41" ht="18" customHeight="1" x14ac:dyDescent="0.2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13"/>
      <c r="U914" s="1"/>
      <c r="V914" s="4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</row>
    <row r="915" spans="1:41" ht="18" customHeight="1" x14ac:dyDescent="0.2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13"/>
      <c r="U915" s="1"/>
      <c r="V915" s="4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</row>
    <row r="916" spans="1:41" ht="18" customHeight="1" x14ac:dyDescent="0.2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13"/>
      <c r="U916" s="1"/>
      <c r="V916" s="4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</row>
    <row r="917" spans="1:41" ht="18" customHeight="1" x14ac:dyDescent="0.2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13"/>
      <c r="U917" s="1"/>
      <c r="V917" s="4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</row>
    <row r="918" spans="1:41" ht="18" customHeight="1" x14ac:dyDescent="0.2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13"/>
      <c r="U918" s="1"/>
      <c r="V918" s="4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</row>
    <row r="919" spans="1:41" ht="18" customHeight="1" x14ac:dyDescent="0.2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13"/>
      <c r="U919" s="1"/>
      <c r="V919" s="4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</row>
    <row r="920" spans="1:41" ht="18" customHeight="1" x14ac:dyDescent="0.2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13"/>
      <c r="U920" s="1"/>
      <c r="V920" s="4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</row>
    <row r="921" spans="1:41" ht="18" customHeight="1" x14ac:dyDescent="0.2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13"/>
      <c r="U921" s="1"/>
      <c r="V921" s="4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</row>
    <row r="922" spans="1:41" ht="18" customHeight="1" x14ac:dyDescent="0.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13"/>
      <c r="U922" s="1"/>
      <c r="V922" s="4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</row>
    <row r="923" spans="1:41" ht="18" customHeight="1" x14ac:dyDescent="0.2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13"/>
      <c r="U923" s="1"/>
      <c r="V923" s="4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</row>
    <row r="924" spans="1:41" ht="18" customHeight="1" x14ac:dyDescent="0.2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13"/>
      <c r="U924" s="1"/>
      <c r="V924" s="4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</row>
    <row r="925" spans="1:41" ht="18" customHeight="1" x14ac:dyDescent="0.2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13"/>
      <c r="U925" s="1"/>
      <c r="V925" s="4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</row>
    <row r="926" spans="1:41" ht="18" customHeight="1" x14ac:dyDescent="0.2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13"/>
      <c r="U926" s="1"/>
      <c r="V926" s="4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</row>
    <row r="927" spans="1:41" ht="18" customHeight="1" x14ac:dyDescent="0.2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13"/>
      <c r="U927" s="1"/>
      <c r="V927" s="4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</row>
    <row r="928" spans="1:41" ht="18" customHeight="1" x14ac:dyDescent="0.2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13"/>
      <c r="U928" s="1"/>
      <c r="V928" s="4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</row>
    <row r="929" spans="1:41" ht="18" customHeight="1" x14ac:dyDescent="0.2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13"/>
      <c r="U929" s="1"/>
      <c r="V929" s="4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</row>
    <row r="930" spans="1:41" ht="18" customHeight="1" x14ac:dyDescent="0.2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13"/>
      <c r="U930" s="1"/>
      <c r="V930" s="4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</row>
    <row r="931" spans="1:41" ht="18" customHeight="1" x14ac:dyDescent="0.2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13"/>
      <c r="U931" s="1"/>
      <c r="V931" s="4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</row>
    <row r="932" spans="1:41" ht="18" customHeight="1" x14ac:dyDescent="0.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13"/>
      <c r="U932" s="1"/>
      <c r="V932" s="4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</row>
    <row r="933" spans="1:41" ht="18" customHeight="1" x14ac:dyDescent="0.2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13"/>
      <c r="U933" s="1"/>
      <c r="V933" s="4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</row>
    <row r="934" spans="1:41" ht="18" customHeight="1" x14ac:dyDescent="0.2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13"/>
      <c r="U934" s="1"/>
      <c r="V934" s="4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</row>
    <row r="935" spans="1:41" ht="18" customHeight="1" x14ac:dyDescent="0.2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13"/>
      <c r="U935" s="1"/>
      <c r="V935" s="4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</row>
    <row r="936" spans="1:41" ht="18" customHeight="1" x14ac:dyDescent="0.2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13"/>
      <c r="U936" s="1"/>
      <c r="V936" s="4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</row>
    <row r="937" spans="1:41" ht="18" customHeight="1" x14ac:dyDescent="0.2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13"/>
      <c r="U937" s="1"/>
      <c r="V937" s="4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</row>
    <row r="938" spans="1:41" ht="18" customHeight="1" x14ac:dyDescent="0.2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13"/>
      <c r="U938" s="1"/>
      <c r="V938" s="4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</row>
    <row r="939" spans="1:41" ht="18" customHeight="1" x14ac:dyDescent="0.2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13"/>
      <c r="U939" s="1"/>
      <c r="V939" s="4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</row>
    <row r="940" spans="1:41" ht="18" customHeight="1" x14ac:dyDescent="0.2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13"/>
      <c r="U940" s="1"/>
      <c r="V940" s="4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</row>
    <row r="941" spans="1:41" ht="18" customHeight="1" x14ac:dyDescent="0.2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13"/>
      <c r="U941" s="1"/>
      <c r="V941" s="4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</row>
    <row r="942" spans="1:41" ht="18" customHeight="1" x14ac:dyDescent="0.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13"/>
      <c r="U942" s="1"/>
      <c r="V942" s="4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</row>
    <row r="943" spans="1:41" ht="18" customHeight="1" x14ac:dyDescent="0.2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13"/>
      <c r="U943" s="1"/>
      <c r="V943" s="4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</row>
    <row r="944" spans="1:41" ht="18" customHeight="1" x14ac:dyDescent="0.2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13"/>
      <c r="U944" s="1"/>
      <c r="V944" s="4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</row>
    <row r="945" spans="1:41" ht="18" customHeight="1" x14ac:dyDescent="0.2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13"/>
      <c r="U945" s="1"/>
      <c r="V945" s="4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</row>
    <row r="946" spans="1:41" ht="18" customHeight="1" x14ac:dyDescent="0.2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13"/>
      <c r="U946" s="1"/>
      <c r="V946" s="4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</row>
    <row r="947" spans="1:41" ht="18" customHeight="1" x14ac:dyDescent="0.2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13"/>
      <c r="U947" s="1"/>
      <c r="V947" s="4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</row>
    <row r="948" spans="1:41" ht="18" customHeight="1" x14ac:dyDescent="0.2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13"/>
      <c r="U948" s="1"/>
      <c r="V948" s="4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</row>
    <row r="949" spans="1:41" ht="18" customHeight="1" x14ac:dyDescent="0.2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13"/>
      <c r="U949" s="1"/>
      <c r="V949" s="4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</row>
    <row r="950" spans="1:41" ht="18" customHeight="1" x14ac:dyDescent="0.2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13"/>
      <c r="U950" s="1"/>
      <c r="V950" s="4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</row>
    <row r="951" spans="1:41" ht="18" customHeight="1" x14ac:dyDescent="0.2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13"/>
      <c r="U951" s="1"/>
      <c r="V951" s="4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</row>
    <row r="952" spans="1:41" ht="18" customHeight="1" x14ac:dyDescent="0.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13"/>
      <c r="U952" s="1"/>
      <c r="V952" s="4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</row>
    <row r="953" spans="1:41" ht="18" customHeight="1" x14ac:dyDescent="0.2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13"/>
      <c r="U953" s="1"/>
      <c r="V953" s="4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</row>
    <row r="954" spans="1:41" ht="18" customHeight="1" x14ac:dyDescent="0.2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13"/>
      <c r="U954" s="1"/>
      <c r="V954" s="4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</row>
    <row r="955" spans="1:41" ht="18" customHeight="1" x14ac:dyDescent="0.2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13"/>
      <c r="U955" s="1"/>
      <c r="V955" s="4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</row>
    <row r="956" spans="1:41" ht="18" customHeight="1" x14ac:dyDescent="0.2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13"/>
      <c r="U956" s="1"/>
      <c r="V956" s="4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</row>
    <row r="957" spans="1:41" ht="18" customHeight="1" x14ac:dyDescent="0.2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13"/>
      <c r="U957" s="1"/>
      <c r="V957" s="4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</row>
    <row r="958" spans="1:41" ht="18" customHeight="1" x14ac:dyDescent="0.2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13"/>
      <c r="U958" s="1"/>
      <c r="V958" s="4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</row>
    <row r="959" spans="1:41" ht="18" customHeight="1" x14ac:dyDescent="0.2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13"/>
      <c r="U959" s="1"/>
      <c r="V959" s="4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</row>
    <row r="960" spans="1:41" ht="18" customHeight="1" x14ac:dyDescent="0.2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13"/>
      <c r="U960" s="1"/>
      <c r="V960" s="4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</row>
    <row r="961" spans="1:41" ht="18" customHeight="1" x14ac:dyDescent="0.2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13"/>
      <c r="U961" s="1"/>
      <c r="V961" s="4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</row>
    <row r="962" spans="1:41" ht="18" customHeight="1" x14ac:dyDescent="0.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13"/>
      <c r="U962" s="1"/>
      <c r="V962" s="4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</row>
    <row r="963" spans="1:41" ht="18" customHeight="1" x14ac:dyDescent="0.2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13"/>
      <c r="U963" s="1"/>
      <c r="V963" s="4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</row>
    <row r="964" spans="1:41" ht="18" customHeight="1" x14ac:dyDescent="0.2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13"/>
      <c r="U964" s="1"/>
      <c r="V964" s="4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</row>
    <row r="965" spans="1:41" ht="18" customHeight="1" x14ac:dyDescent="0.2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13"/>
      <c r="U965" s="1"/>
      <c r="V965" s="4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</row>
    <row r="966" spans="1:41" ht="18" customHeight="1" x14ac:dyDescent="0.2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13"/>
      <c r="U966" s="1"/>
      <c r="V966" s="4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</row>
    <row r="967" spans="1:41" ht="18" customHeight="1" x14ac:dyDescent="0.2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13"/>
      <c r="U967" s="1"/>
      <c r="V967" s="4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</row>
    <row r="968" spans="1:41" ht="18" customHeight="1" x14ac:dyDescent="0.2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13"/>
      <c r="U968" s="1"/>
      <c r="V968" s="4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</row>
    <row r="969" spans="1:41" ht="18" customHeight="1" x14ac:dyDescent="0.2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13"/>
      <c r="U969" s="1"/>
      <c r="V969" s="4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</row>
    <row r="970" spans="1:41" ht="18" customHeight="1" x14ac:dyDescent="0.2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13"/>
      <c r="U970" s="1"/>
      <c r="V970" s="4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</row>
    <row r="971" spans="1:41" ht="18" customHeight="1" x14ac:dyDescent="0.2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13"/>
      <c r="U971" s="1"/>
      <c r="V971" s="4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</row>
    <row r="972" spans="1:41" ht="18" customHeight="1" x14ac:dyDescent="0.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13"/>
      <c r="U972" s="1"/>
      <c r="V972" s="4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</row>
    <row r="973" spans="1:41" ht="18" customHeight="1" x14ac:dyDescent="0.2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13"/>
      <c r="U973" s="1"/>
      <c r="V973" s="4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</row>
    <row r="974" spans="1:41" ht="18" customHeight="1" x14ac:dyDescent="0.2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13"/>
      <c r="U974" s="1"/>
      <c r="V974" s="4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</row>
    <row r="975" spans="1:41" ht="18" customHeight="1" x14ac:dyDescent="0.2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13"/>
      <c r="U975" s="1"/>
      <c r="V975" s="4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</row>
    <row r="976" spans="1:41" ht="18" customHeight="1" x14ac:dyDescent="0.2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13"/>
      <c r="U976" s="1"/>
      <c r="V976" s="4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</row>
    <row r="977" spans="1:41" ht="18" customHeight="1" x14ac:dyDescent="0.2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13"/>
      <c r="U977" s="1"/>
      <c r="V977" s="4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</row>
    <row r="978" spans="1:41" ht="18" customHeight="1" x14ac:dyDescent="0.2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13"/>
      <c r="U978" s="1"/>
      <c r="V978" s="4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</row>
    <row r="979" spans="1:41" ht="18" customHeight="1" x14ac:dyDescent="0.2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13"/>
      <c r="U979" s="1"/>
      <c r="V979" s="4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</row>
    <row r="980" spans="1:41" ht="18" customHeight="1" x14ac:dyDescent="0.2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13"/>
      <c r="U980" s="1"/>
      <c r="V980" s="4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</row>
    <row r="981" spans="1:41" ht="18" customHeight="1" x14ac:dyDescent="0.2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13"/>
      <c r="U981" s="1"/>
      <c r="V981" s="4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</row>
    <row r="982" spans="1:41" ht="18" customHeight="1" x14ac:dyDescent="0.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13"/>
      <c r="U982" s="1"/>
      <c r="V982" s="4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</row>
    <row r="983" spans="1:41" ht="18" customHeight="1" x14ac:dyDescent="0.2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13"/>
      <c r="U983" s="1"/>
      <c r="V983" s="4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</row>
    <row r="984" spans="1:41" ht="18" customHeight="1" x14ac:dyDescent="0.2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13"/>
      <c r="U984" s="1"/>
      <c r="V984" s="4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</row>
    <row r="985" spans="1:41" ht="18" customHeight="1" x14ac:dyDescent="0.2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13"/>
      <c r="U985" s="1"/>
      <c r="V985" s="4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</row>
    <row r="986" spans="1:41" ht="18" customHeight="1" x14ac:dyDescent="0.2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13"/>
      <c r="U986" s="1"/>
      <c r="V986" s="4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</row>
    <row r="987" spans="1:41" ht="18" customHeight="1" x14ac:dyDescent="0.2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13"/>
      <c r="U987" s="1"/>
      <c r="V987" s="4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</row>
    <row r="988" spans="1:41" ht="18" customHeight="1" x14ac:dyDescent="0.2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13"/>
      <c r="U988" s="1"/>
      <c r="V988" s="4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</row>
    <row r="989" spans="1:41" ht="18" customHeight="1" x14ac:dyDescent="0.2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13"/>
      <c r="U989" s="1"/>
      <c r="V989" s="4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</row>
    <row r="990" spans="1:41" ht="18" customHeight="1" x14ac:dyDescent="0.2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13"/>
      <c r="U990" s="1"/>
      <c r="V990" s="4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</row>
    <row r="991" spans="1:41" ht="18" customHeight="1" x14ac:dyDescent="0.2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13"/>
      <c r="U991" s="1"/>
      <c r="V991" s="4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</row>
    <row r="992" spans="1:41" ht="18" customHeight="1" x14ac:dyDescent="0.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13"/>
      <c r="U992" s="1"/>
      <c r="V992" s="4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</row>
    <row r="993" spans="1:41" ht="18" customHeight="1" x14ac:dyDescent="0.2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13"/>
      <c r="U993" s="1"/>
      <c r="V993" s="4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</row>
    <row r="994" spans="1:41" ht="18" customHeight="1" x14ac:dyDescent="0.2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13"/>
      <c r="U994" s="1"/>
      <c r="V994" s="4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</row>
    <row r="995" spans="1:41" ht="18" customHeight="1" x14ac:dyDescent="0.2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13"/>
      <c r="U995" s="1"/>
      <c r="V995" s="4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</row>
    <row r="996" spans="1:41" ht="18" customHeight="1" x14ac:dyDescent="0.2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13"/>
      <c r="U996" s="1"/>
      <c r="V996" s="4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</row>
    <row r="997" spans="1:41" ht="18" customHeight="1" x14ac:dyDescent="0.2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13"/>
      <c r="U997" s="1"/>
      <c r="V997" s="4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</row>
    <row r="998" spans="1:41" ht="18" customHeight="1" x14ac:dyDescent="0.2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13"/>
      <c r="U998" s="1"/>
      <c r="V998" s="4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</row>
    <row r="999" spans="1:41" ht="18" customHeight="1" x14ac:dyDescent="0.2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13"/>
      <c r="U999" s="1"/>
      <c r="V999" s="4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</row>
    <row r="1000" spans="1:41" ht="18" customHeight="1" x14ac:dyDescent="0.2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13"/>
      <c r="U1000" s="1"/>
      <c r="V1000" s="4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</row>
    <row r="1001" spans="1:41" ht="18" customHeight="1" x14ac:dyDescent="0.2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13"/>
      <c r="U1001" s="1"/>
      <c r="V1001" s="4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</row>
    <row r="1002" spans="1:41" ht="18" customHeight="1" x14ac:dyDescent="0.2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13"/>
      <c r="U1002" s="1"/>
      <c r="V1002" s="4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</row>
    <row r="1003" spans="1:41" ht="18" customHeight="1" x14ac:dyDescent="0.2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13"/>
      <c r="U1003" s="1"/>
      <c r="V1003" s="4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</row>
    <row r="1004" spans="1:41" ht="18" customHeight="1" x14ac:dyDescent="0.2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13"/>
      <c r="U1004" s="1"/>
      <c r="V1004" s="4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</row>
    <row r="1005" spans="1:41" ht="18" customHeight="1" x14ac:dyDescent="0.2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13"/>
      <c r="U1005" s="1"/>
      <c r="V1005" s="4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</row>
    <row r="1006" spans="1:41" ht="18" customHeight="1" x14ac:dyDescent="0.2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13"/>
      <c r="U1006" s="1"/>
      <c r="V1006" s="4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</row>
    <row r="1007" spans="1:41" ht="18" customHeight="1" x14ac:dyDescent="0.2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13"/>
      <c r="U1007" s="1"/>
      <c r="V1007" s="4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</row>
    <row r="1008" spans="1:41" ht="18" customHeight="1" x14ac:dyDescent="0.2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13"/>
      <c r="U1008" s="1"/>
      <c r="V1008" s="4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</row>
    <row r="1009" spans="1:41" ht="18" customHeight="1" x14ac:dyDescent="0.2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13"/>
      <c r="U1009" s="1"/>
      <c r="V1009" s="4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</row>
    <row r="1010" spans="1:41" ht="18" customHeight="1" x14ac:dyDescent="0.2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13"/>
      <c r="U1010" s="1"/>
      <c r="V1010" s="4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</row>
    <row r="1011" spans="1:41" ht="18" customHeight="1" x14ac:dyDescent="0.2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13"/>
      <c r="U1011" s="1"/>
      <c r="V1011" s="4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</row>
    <row r="1012" spans="1:41" ht="18" customHeight="1" x14ac:dyDescent="0.2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13"/>
      <c r="U1012" s="1"/>
      <c r="V1012" s="4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</row>
    <row r="1013" spans="1:41" ht="18" customHeight="1" x14ac:dyDescent="0.2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13"/>
      <c r="U1013" s="1"/>
      <c r="V1013" s="4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</row>
    <row r="1014" spans="1:41" ht="18" customHeight="1" x14ac:dyDescent="0.2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13"/>
      <c r="U1014" s="1"/>
      <c r="V1014" s="4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</row>
    <row r="1015" spans="1:41" ht="18" customHeight="1" x14ac:dyDescent="0.2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13"/>
      <c r="U1015" s="1"/>
      <c r="V1015" s="4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</row>
    <row r="1016" spans="1:41" ht="18" customHeight="1" x14ac:dyDescent="0.2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13"/>
      <c r="U1016" s="1"/>
      <c r="V1016" s="4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</row>
    <row r="1017" spans="1:41" ht="18" customHeight="1" x14ac:dyDescent="0.2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13"/>
      <c r="U1017" s="1"/>
      <c r="V1017" s="4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</row>
    <row r="1018" spans="1:41" ht="18" customHeight="1" x14ac:dyDescent="0.2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13"/>
      <c r="U1018" s="1"/>
      <c r="V1018" s="4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</row>
    <row r="1019" spans="1:41" ht="18" customHeight="1" x14ac:dyDescent="0.2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13"/>
      <c r="U1019" s="1"/>
      <c r="V1019" s="4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</row>
    <row r="1020" spans="1:41" ht="18" customHeight="1" x14ac:dyDescent="0.2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13"/>
      <c r="U1020" s="1"/>
      <c r="V1020" s="4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</row>
  </sheetData>
  <mergeCells count="18">
    <mergeCell ref="B18:C18"/>
    <mergeCell ref="B8:C8"/>
    <mergeCell ref="B9:C9"/>
    <mergeCell ref="B10:C10"/>
    <mergeCell ref="B11:C11"/>
    <mergeCell ref="B12:C12"/>
    <mergeCell ref="B13:C13"/>
    <mergeCell ref="B14:C14"/>
    <mergeCell ref="B6:C6"/>
    <mergeCell ref="B7:C7"/>
    <mergeCell ref="B15:C15"/>
    <mergeCell ref="B16:C16"/>
    <mergeCell ref="B17:C17"/>
    <mergeCell ref="B3:C3"/>
    <mergeCell ref="K3:L3"/>
    <mergeCell ref="M3:N3"/>
    <mergeCell ref="B4:C4"/>
    <mergeCell ref="B5:C5"/>
  </mergeCells>
  <conditionalFormatting sqref="K3 M3 O3 A3:C1020 K19:K1020 D20:J1020 L20:S1020">
    <cfRule type="notContainsBlanks" dxfId="8" priority="1">
      <formula>LEN(TRIM(A3))&gt;0</formula>
    </cfRule>
  </conditionalFormatting>
  <conditionalFormatting sqref="M3 O3 M19">
    <cfRule type="expression" dxfId="7" priority="2">
      <formula>NOT(ISBLANK(K3))</formula>
    </cfRule>
  </conditionalFormatting>
  <conditionalFormatting sqref="O3 O19">
    <cfRule type="cellIs" dxfId="6" priority="3" operator="lessThan">
      <formula>0</formula>
    </cfRule>
    <cfRule type="cellIs" dxfId="5" priority="4" operator="equal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FF00"/>
    <outlinePr summaryBelow="0" summaryRight="0"/>
  </sheetPr>
  <dimension ref="A1:H120"/>
  <sheetViews>
    <sheetView showGridLines="0" tabSelected="1" topLeftCell="A11" workbookViewId="0">
      <selection activeCell="B11" sqref="B1:B1048576"/>
    </sheetView>
  </sheetViews>
  <sheetFormatPr baseColWidth="10" defaultColWidth="12.6640625" defaultRowHeight="15.75" customHeight="1" x14ac:dyDescent="0.15"/>
  <cols>
    <col min="1" max="1" width="7" customWidth="1"/>
    <col min="2" max="2" width="12.1640625" customWidth="1"/>
    <col min="3" max="3" width="8.1640625" customWidth="1"/>
    <col min="4" max="4" width="16.6640625" customWidth="1"/>
    <col min="5" max="5" width="8.1640625" customWidth="1"/>
    <col min="6" max="6" width="9.5" customWidth="1"/>
    <col min="7" max="7" width="18.6640625" customWidth="1"/>
    <col min="8" max="8" width="10.6640625" customWidth="1"/>
  </cols>
  <sheetData>
    <row r="1" spans="1:8" ht="15.75" customHeight="1" x14ac:dyDescent="0.15">
      <c r="A1" s="56"/>
      <c r="B1" s="149"/>
      <c r="C1" s="147"/>
      <c r="D1" s="147"/>
      <c r="E1" s="147"/>
      <c r="F1" s="147"/>
      <c r="G1" s="147"/>
      <c r="H1" s="147"/>
    </row>
    <row r="2" spans="1:8" ht="15.75" customHeight="1" x14ac:dyDescent="0.25">
      <c r="A2" s="30"/>
      <c r="B2" s="31" t="s">
        <v>30</v>
      </c>
      <c r="C2" s="32"/>
      <c r="D2" s="116" t="s">
        <v>772</v>
      </c>
      <c r="E2" s="117">
        <f>C3/2</f>
        <v>160.215</v>
      </c>
      <c r="F2" s="77"/>
      <c r="G2" s="95"/>
      <c r="H2" s="60"/>
    </row>
    <row r="3" spans="1:8" ht="15.75" customHeight="1" x14ac:dyDescent="0.15">
      <c r="A3" s="46"/>
      <c r="B3" s="60" t="s">
        <v>33</v>
      </c>
      <c r="C3" s="61">
        <f>SUM(C5:C120)</f>
        <v>320.43</v>
      </c>
      <c r="D3" s="62" t="s">
        <v>32</v>
      </c>
      <c r="E3" s="63">
        <f>SUMIFS(C5:C120,A5:A120,"&lt;&gt;N")</f>
        <v>0</v>
      </c>
      <c r="F3" s="62" t="s">
        <v>34</v>
      </c>
      <c r="G3" s="63">
        <f>SUMIFS(C5:C120,A5:A120,"&lt;&gt;F")</f>
        <v>320.43</v>
      </c>
      <c r="H3" s="65">
        <f>E3+G3</f>
        <v>320.43</v>
      </c>
    </row>
    <row r="4" spans="1:8" ht="15.75" customHeight="1" x14ac:dyDescent="0.15">
      <c r="A4" s="42" t="s">
        <v>773</v>
      </c>
      <c r="B4" s="42" t="s">
        <v>162</v>
      </c>
      <c r="C4" s="43" t="s">
        <v>36</v>
      </c>
      <c r="D4" s="42" t="s">
        <v>37</v>
      </c>
      <c r="E4" s="42" t="s">
        <v>38</v>
      </c>
      <c r="F4" s="42" t="s">
        <v>39</v>
      </c>
      <c r="G4" s="44" t="s">
        <v>40</v>
      </c>
      <c r="H4" s="86" t="s">
        <v>774</v>
      </c>
    </row>
    <row r="5" spans="1:8" ht="15.75" customHeight="1" x14ac:dyDescent="0.15">
      <c r="A5" s="97" t="s">
        <v>41</v>
      </c>
      <c r="B5" s="104">
        <v>45537</v>
      </c>
      <c r="C5" s="72">
        <v>73.900000000000006</v>
      </c>
      <c r="D5" s="99" t="s">
        <v>775</v>
      </c>
      <c r="E5" s="99">
        <v>2</v>
      </c>
      <c r="F5" s="100" t="s">
        <v>43</v>
      </c>
      <c r="G5" s="101" t="s">
        <v>28</v>
      </c>
      <c r="H5" s="103" t="s">
        <v>278</v>
      </c>
    </row>
    <row r="6" spans="1:8" ht="15.75" customHeight="1" x14ac:dyDescent="0.15">
      <c r="A6" s="97" t="s">
        <v>41</v>
      </c>
      <c r="B6" s="104">
        <v>45550</v>
      </c>
      <c r="C6" s="72">
        <v>15.9</v>
      </c>
      <c r="D6" s="99" t="s">
        <v>776</v>
      </c>
      <c r="E6" s="99">
        <v>2</v>
      </c>
      <c r="F6" s="100" t="s">
        <v>777</v>
      </c>
      <c r="G6" s="101" t="s">
        <v>22</v>
      </c>
      <c r="H6" s="103" t="s">
        <v>278</v>
      </c>
    </row>
    <row r="7" spans="1:8" ht="15.75" customHeight="1" x14ac:dyDescent="0.15">
      <c r="A7" s="97" t="s">
        <v>41</v>
      </c>
      <c r="B7" s="105">
        <v>45529</v>
      </c>
      <c r="C7" s="72">
        <v>2.5</v>
      </c>
      <c r="D7" s="99" t="s">
        <v>778</v>
      </c>
      <c r="E7" s="99"/>
      <c r="F7" s="100" t="s">
        <v>737</v>
      </c>
      <c r="G7" s="101" t="s">
        <v>22</v>
      </c>
      <c r="H7" s="103" t="s">
        <v>257</v>
      </c>
    </row>
    <row r="8" spans="1:8" ht="15.75" customHeight="1" x14ac:dyDescent="0.15">
      <c r="A8" s="97" t="s">
        <v>41</v>
      </c>
      <c r="B8" s="105">
        <v>45529</v>
      </c>
      <c r="C8" s="72">
        <v>4.75</v>
      </c>
      <c r="D8" s="99" t="s">
        <v>779</v>
      </c>
      <c r="E8" s="99"/>
      <c r="F8" s="100" t="s">
        <v>143</v>
      </c>
      <c r="G8" s="101" t="s">
        <v>26</v>
      </c>
      <c r="H8" s="103" t="s">
        <v>278</v>
      </c>
    </row>
    <row r="9" spans="1:8" ht="15.75" customHeight="1" x14ac:dyDescent="0.15">
      <c r="A9" s="97" t="s">
        <v>41</v>
      </c>
      <c r="B9" s="105">
        <v>45529</v>
      </c>
      <c r="C9" s="72">
        <v>9</v>
      </c>
      <c r="D9" s="99" t="s">
        <v>780</v>
      </c>
      <c r="E9" s="99"/>
      <c r="F9" s="100" t="s">
        <v>781</v>
      </c>
      <c r="G9" s="101" t="s">
        <v>22</v>
      </c>
      <c r="H9" s="103" t="s">
        <v>257</v>
      </c>
    </row>
    <row r="10" spans="1:8" ht="15.75" customHeight="1" x14ac:dyDescent="0.15">
      <c r="A10" s="97" t="s">
        <v>41</v>
      </c>
      <c r="B10" s="105">
        <v>45528</v>
      </c>
      <c r="C10" s="72">
        <v>19.5</v>
      </c>
      <c r="D10" s="99" t="s">
        <v>782</v>
      </c>
      <c r="E10" s="99"/>
      <c r="F10" s="100" t="s">
        <v>383</v>
      </c>
      <c r="G10" s="101" t="s">
        <v>27</v>
      </c>
      <c r="H10" s="103" t="s">
        <v>278</v>
      </c>
    </row>
    <row r="11" spans="1:8" ht="15.75" customHeight="1" x14ac:dyDescent="0.15">
      <c r="A11" s="97" t="s">
        <v>41</v>
      </c>
      <c r="B11" s="98">
        <v>45530</v>
      </c>
      <c r="C11" s="72">
        <v>0.95</v>
      </c>
      <c r="D11" s="99" t="s">
        <v>220</v>
      </c>
      <c r="E11" s="99"/>
      <c r="F11" s="100" t="s">
        <v>103</v>
      </c>
      <c r="G11" s="101" t="s">
        <v>18</v>
      </c>
      <c r="H11" s="103" t="s">
        <v>257</v>
      </c>
    </row>
    <row r="12" spans="1:8" ht="15.75" customHeight="1" x14ac:dyDescent="0.15">
      <c r="A12" s="97" t="s">
        <v>41</v>
      </c>
      <c r="B12" s="98">
        <v>45530</v>
      </c>
      <c r="C12" s="72">
        <v>1.45</v>
      </c>
      <c r="D12" s="99" t="s">
        <v>519</v>
      </c>
      <c r="E12" s="100"/>
      <c r="F12" s="100" t="s">
        <v>103</v>
      </c>
      <c r="G12" s="101" t="s">
        <v>18</v>
      </c>
      <c r="H12" s="103" t="s">
        <v>257</v>
      </c>
    </row>
    <row r="13" spans="1:8" ht="15.75" customHeight="1" x14ac:dyDescent="0.15">
      <c r="A13" s="97" t="s">
        <v>41</v>
      </c>
      <c r="B13" s="98">
        <v>45532</v>
      </c>
      <c r="C13" s="72">
        <v>18.97</v>
      </c>
      <c r="D13" s="99" t="s">
        <v>783</v>
      </c>
      <c r="E13" s="99" t="s">
        <v>784</v>
      </c>
      <c r="F13" s="100" t="s">
        <v>785</v>
      </c>
      <c r="G13" s="101" t="s">
        <v>22</v>
      </c>
      <c r="H13" s="103" t="s">
        <v>278</v>
      </c>
    </row>
    <row r="14" spans="1:8" ht="15.75" customHeight="1" x14ac:dyDescent="0.15">
      <c r="A14" s="97" t="s">
        <v>41</v>
      </c>
      <c r="B14" s="98">
        <v>45531</v>
      </c>
      <c r="C14" s="72">
        <v>3.84</v>
      </c>
      <c r="D14" s="99" t="s">
        <v>362</v>
      </c>
      <c r="E14" s="99"/>
      <c r="F14" s="100" t="s">
        <v>48</v>
      </c>
      <c r="G14" s="101" t="s">
        <v>18</v>
      </c>
      <c r="H14" s="103" t="s">
        <v>257</v>
      </c>
    </row>
    <row r="15" spans="1:8" ht="15.75" customHeight="1" x14ac:dyDescent="0.15">
      <c r="A15" s="97" t="s">
        <v>41</v>
      </c>
      <c r="B15" s="98">
        <v>45531</v>
      </c>
      <c r="C15" s="72">
        <v>3.07</v>
      </c>
      <c r="D15" s="99" t="s">
        <v>783</v>
      </c>
      <c r="E15" s="100"/>
      <c r="F15" s="100" t="s">
        <v>48</v>
      </c>
      <c r="G15" s="101" t="s">
        <v>18</v>
      </c>
      <c r="H15" s="103" t="s">
        <v>257</v>
      </c>
    </row>
    <row r="16" spans="1:8" ht="15.75" customHeight="1" x14ac:dyDescent="0.15">
      <c r="A16" s="97" t="s">
        <v>41</v>
      </c>
      <c r="B16" s="98">
        <v>45531</v>
      </c>
      <c r="C16" s="72">
        <v>0.98</v>
      </c>
      <c r="D16" s="99" t="s">
        <v>410</v>
      </c>
      <c r="E16" s="99"/>
      <c r="F16" s="100" t="s">
        <v>48</v>
      </c>
      <c r="G16" s="101" t="s">
        <v>17</v>
      </c>
      <c r="H16" s="103" t="s">
        <v>257</v>
      </c>
    </row>
    <row r="17" spans="1:8" ht="15.75" customHeight="1" x14ac:dyDescent="0.15">
      <c r="A17" s="97" t="s">
        <v>41</v>
      </c>
      <c r="B17" s="98">
        <v>45531</v>
      </c>
      <c r="C17" s="72">
        <v>1.69</v>
      </c>
      <c r="D17" s="99" t="s">
        <v>546</v>
      </c>
      <c r="E17" s="100"/>
      <c r="F17" s="100" t="s">
        <v>48</v>
      </c>
      <c r="G17" s="101" t="s">
        <v>17</v>
      </c>
      <c r="H17" s="103" t="s">
        <v>257</v>
      </c>
    </row>
    <row r="18" spans="1:8" ht="15.75" customHeight="1" x14ac:dyDescent="0.15">
      <c r="A18" s="97" t="s">
        <v>41</v>
      </c>
      <c r="B18" s="98">
        <v>45531</v>
      </c>
      <c r="C18" s="72">
        <v>1.79</v>
      </c>
      <c r="D18" s="99" t="s">
        <v>247</v>
      </c>
      <c r="E18" s="100"/>
      <c r="F18" s="100" t="s">
        <v>48</v>
      </c>
      <c r="G18" s="101" t="s">
        <v>18</v>
      </c>
      <c r="H18" s="103" t="s">
        <v>257</v>
      </c>
    </row>
    <row r="19" spans="1:8" ht="15.75" customHeight="1" x14ac:dyDescent="0.15">
      <c r="A19" s="97" t="s">
        <v>41</v>
      </c>
      <c r="B19" s="98">
        <v>45531</v>
      </c>
      <c r="C19" s="72">
        <v>6.38</v>
      </c>
      <c r="D19" s="99" t="s">
        <v>412</v>
      </c>
      <c r="E19" s="100"/>
      <c r="F19" s="100" t="s">
        <v>69</v>
      </c>
      <c r="G19" s="101" t="s">
        <v>16</v>
      </c>
      <c r="H19" s="103" t="s">
        <v>257</v>
      </c>
    </row>
    <row r="20" spans="1:8" ht="15.75" customHeight="1" x14ac:dyDescent="0.15">
      <c r="A20" s="97" t="s">
        <v>41</v>
      </c>
      <c r="B20" s="98">
        <v>45531</v>
      </c>
      <c r="C20" s="72">
        <v>12</v>
      </c>
      <c r="D20" s="99" t="s">
        <v>786</v>
      </c>
      <c r="E20" s="100"/>
      <c r="F20" s="100" t="s">
        <v>787</v>
      </c>
      <c r="G20" s="101" t="s">
        <v>22</v>
      </c>
      <c r="H20" s="103" t="s">
        <v>278</v>
      </c>
    </row>
    <row r="21" spans="1:8" ht="15.75" customHeight="1" x14ac:dyDescent="0.15">
      <c r="A21" s="97" t="s">
        <v>41</v>
      </c>
      <c r="B21" s="98">
        <v>45531</v>
      </c>
      <c r="C21" s="72">
        <v>7.99</v>
      </c>
      <c r="D21" s="99" t="s">
        <v>788</v>
      </c>
      <c r="E21" s="100"/>
      <c r="F21" s="100" t="s">
        <v>340</v>
      </c>
      <c r="G21" s="101" t="s">
        <v>22</v>
      </c>
      <c r="H21" s="103" t="s">
        <v>278</v>
      </c>
    </row>
    <row r="22" spans="1:8" ht="15.75" customHeight="1" x14ac:dyDescent="0.15">
      <c r="A22" s="97" t="s">
        <v>41</v>
      </c>
      <c r="B22" s="104">
        <v>45532</v>
      </c>
      <c r="C22" s="72">
        <v>31.55</v>
      </c>
      <c r="D22" s="99" t="s">
        <v>789</v>
      </c>
      <c r="E22" s="100">
        <v>2</v>
      </c>
      <c r="F22" s="100" t="s">
        <v>618</v>
      </c>
      <c r="G22" s="101" t="s">
        <v>22</v>
      </c>
      <c r="H22" s="103" t="s">
        <v>257</v>
      </c>
    </row>
    <row r="23" spans="1:8" ht="15.75" customHeight="1" x14ac:dyDescent="0.15">
      <c r="A23" s="97" t="s">
        <v>41</v>
      </c>
      <c r="B23" s="104">
        <v>45562</v>
      </c>
      <c r="C23" s="72">
        <v>1.1000000000000001</v>
      </c>
      <c r="D23" s="99" t="s">
        <v>224</v>
      </c>
      <c r="E23" s="100">
        <v>2</v>
      </c>
      <c r="F23" s="100" t="s">
        <v>221</v>
      </c>
      <c r="G23" s="101" t="s">
        <v>18</v>
      </c>
      <c r="H23" s="103" t="s">
        <v>257</v>
      </c>
    </row>
    <row r="24" spans="1:8" ht="15.75" customHeight="1" x14ac:dyDescent="0.15">
      <c r="A24" s="97" t="s">
        <v>41</v>
      </c>
      <c r="B24" s="104">
        <v>45562</v>
      </c>
      <c r="C24" s="72">
        <v>20</v>
      </c>
      <c r="D24" s="99" t="s">
        <v>790</v>
      </c>
      <c r="E24" s="100"/>
      <c r="F24" s="100" t="s">
        <v>126</v>
      </c>
      <c r="G24" s="101" t="s">
        <v>20</v>
      </c>
      <c r="H24" s="103" t="s">
        <v>257</v>
      </c>
    </row>
    <row r="25" spans="1:8" ht="15.75" customHeight="1" x14ac:dyDescent="0.15">
      <c r="A25" s="97" t="s">
        <v>41</v>
      </c>
      <c r="B25" s="104">
        <v>45562</v>
      </c>
      <c r="C25" s="72">
        <v>1.59</v>
      </c>
      <c r="D25" s="99" t="s">
        <v>791</v>
      </c>
      <c r="E25" s="100"/>
      <c r="F25" s="100" t="s">
        <v>48</v>
      </c>
      <c r="G25" s="101" t="s">
        <v>18</v>
      </c>
      <c r="H25" s="103" t="s">
        <v>257</v>
      </c>
    </row>
    <row r="26" spans="1:8" ht="15.75" customHeight="1" x14ac:dyDescent="0.15">
      <c r="A26" s="97" t="s">
        <v>41</v>
      </c>
      <c r="B26" s="104">
        <v>45562</v>
      </c>
      <c r="C26" s="72">
        <v>1.25</v>
      </c>
      <c r="D26" s="99" t="s">
        <v>792</v>
      </c>
      <c r="E26" s="100"/>
      <c r="F26" s="100" t="s">
        <v>48</v>
      </c>
      <c r="G26" s="101" t="s">
        <v>18</v>
      </c>
      <c r="H26" s="103" t="s">
        <v>257</v>
      </c>
    </row>
    <row r="27" spans="1:8" ht="15.75" customHeight="1" x14ac:dyDescent="0.15">
      <c r="A27" s="97" t="s">
        <v>41</v>
      </c>
      <c r="B27" s="104">
        <v>45562</v>
      </c>
      <c r="C27" s="72">
        <f>6.45-2.23</f>
        <v>4.2200000000000006</v>
      </c>
      <c r="D27" s="99" t="s">
        <v>147</v>
      </c>
      <c r="E27" s="99"/>
      <c r="F27" s="100" t="s">
        <v>48</v>
      </c>
      <c r="G27" s="101" t="s">
        <v>18</v>
      </c>
      <c r="H27" s="103" t="s">
        <v>257</v>
      </c>
    </row>
    <row r="28" spans="1:8" ht="15.75" customHeight="1" x14ac:dyDescent="0.15">
      <c r="A28" s="97" t="s">
        <v>41</v>
      </c>
      <c r="B28" s="104">
        <v>45562</v>
      </c>
      <c r="C28" s="72">
        <v>5.05</v>
      </c>
      <c r="D28" s="99" t="s">
        <v>783</v>
      </c>
      <c r="E28" s="100"/>
      <c r="F28" s="100" t="s">
        <v>48</v>
      </c>
      <c r="G28" s="101" t="s">
        <v>18</v>
      </c>
      <c r="H28" s="103" t="s">
        <v>257</v>
      </c>
    </row>
    <row r="29" spans="1:8" ht="15.75" customHeight="1" x14ac:dyDescent="0.15">
      <c r="A29" s="97" t="s">
        <v>41</v>
      </c>
      <c r="B29" s="104">
        <v>45562</v>
      </c>
      <c r="C29" s="72">
        <v>1.39</v>
      </c>
      <c r="D29" s="99" t="s">
        <v>793</v>
      </c>
      <c r="E29" s="100"/>
      <c r="F29" s="100" t="s">
        <v>48</v>
      </c>
      <c r="G29" s="101" t="s">
        <v>17</v>
      </c>
      <c r="H29" s="103" t="s">
        <v>257</v>
      </c>
    </row>
    <row r="30" spans="1:8" ht="15.75" customHeight="1" x14ac:dyDescent="0.15">
      <c r="A30" s="97" t="s">
        <v>41</v>
      </c>
      <c r="B30" s="104">
        <v>45562</v>
      </c>
      <c r="C30" s="72">
        <v>2.2799999999999998</v>
      </c>
      <c r="D30" s="99" t="s">
        <v>54</v>
      </c>
      <c r="E30" s="100"/>
      <c r="F30" s="100" t="s">
        <v>48</v>
      </c>
      <c r="G30" s="101" t="s">
        <v>17</v>
      </c>
      <c r="H30" s="103" t="s">
        <v>257</v>
      </c>
    </row>
    <row r="31" spans="1:8" ht="15.75" customHeight="1" x14ac:dyDescent="0.15">
      <c r="A31" s="97" t="s">
        <v>41</v>
      </c>
      <c r="B31" s="104">
        <v>45562</v>
      </c>
      <c r="C31" s="72">
        <v>3.79</v>
      </c>
      <c r="D31" s="99" t="s">
        <v>139</v>
      </c>
      <c r="E31" s="100"/>
      <c r="F31" s="100" t="s">
        <v>48</v>
      </c>
      <c r="G31" s="101" t="s">
        <v>18</v>
      </c>
      <c r="H31" s="103" t="s">
        <v>257</v>
      </c>
    </row>
    <row r="32" spans="1:8" ht="15.75" customHeight="1" x14ac:dyDescent="0.15">
      <c r="A32" s="97" t="s">
        <v>41</v>
      </c>
      <c r="B32" s="104">
        <v>45562</v>
      </c>
      <c r="C32" s="72">
        <v>3.49</v>
      </c>
      <c r="D32" s="99" t="s">
        <v>160</v>
      </c>
      <c r="E32" s="100"/>
      <c r="F32" s="100" t="s">
        <v>69</v>
      </c>
      <c r="G32" s="101" t="s">
        <v>18</v>
      </c>
      <c r="H32" s="103" t="s">
        <v>257</v>
      </c>
    </row>
    <row r="33" spans="1:8" ht="15.75" customHeight="1" x14ac:dyDescent="0.15">
      <c r="A33" s="97" t="s">
        <v>41</v>
      </c>
      <c r="B33" s="104">
        <v>45562</v>
      </c>
      <c r="C33" s="72">
        <v>2.99</v>
      </c>
      <c r="D33" s="99" t="s">
        <v>794</v>
      </c>
      <c r="E33" s="100"/>
      <c r="F33" s="100" t="s">
        <v>69</v>
      </c>
      <c r="G33" s="101" t="s">
        <v>17</v>
      </c>
      <c r="H33" s="103" t="s">
        <v>257</v>
      </c>
    </row>
    <row r="34" spans="1:8" ht="15.75" customHeight="1" x14ac:dyDescent="0.15">
      <c r="A34" s="97" t="s">
        <v>41</v>
      </c>
      <c r="B34" s="104">
        <v>45562</v>
      </c>
      <c r="C34" s="72">
        <v>1.19</v>
      </c>
      <c r="D34" s="99" t="s">
        <v>86</v>
      </c>
      <c r="E34" s="100"/>
      <c r="F34" s="100" t="s">
        <v>145</v>
      </c>
      <c r="G34" s="101" t="s">
        <v>17</v>
      </c>
      <c r="H34" s="103" t="s">
        <v>257</v>
      </c>
    </row>
    <row r="35" spans="1:8" ht="15.75" customHeight="1" x14ac:dyDescent="0.15">
      <c r="A35" s="97" t="s">
        <v>41</v>
      </c>
      <c r="B35" s="98">
        <v>45537</v>
      </c>
      <c r="C35" s="72">
        <v>18.98</v>
      </c>
      <c r="D35" s="99" t="s">
        <v>795</v>
      </c>
      <c r="E35" s="100"/>
      <c r="F35" s="100" t="s">
        <v>126</v>
      </c>
      <c r="G35" s="101" t="s">
        <v>20</v>
      </c>
      <c r="H35" s="103" t="s">
        <v>278</v>
      </c>
    </row>
    <row r="36" spans="1:8" ht="15.75" customHeight="1" x14ac:dyDescent="0.15">
      <c r="A36" s="97" t="s">
        <v>41</v>
      </c>
      <c r="B36" s="104">
        <v>45563</v>
      </c>
      <c r="C36" s="106">
        <v>1</v>
      </c>
      <c r="D36" s="99" t="s">
        <v>796</v>
      </c>
      <c r="E36" s="100"/>
      <c r="F36" s="100" t="s">
        <v>358</v>
      </c>
      <c r="G36" s="101" t="s">
        <v>21</v>
      </c>
      <c r="H36" s="102" t="s">
        <v>257</v>
      </c>
    </row>
    <row r="37" spans="1:8" ht="15.75" customHeight="1" x14ac:dyDescent="0.15">
      <c r="A37" s="97" t="s">
        <v>41</v>
      </c>
      <c r="B37" s="104">
        <v>45563</v>
      </c>
      <c r="C37" s="106">
        <v>3.7</v>
      </c>
      <c r="D37" s="99" t="s">
        <v>193</v>
      </c>
      <c r="E37" s="100">
        <v>2</v>
      </c>
      <c r="F37" s="100" t="s">
        <v>420</v>
      </c>
      <c r="G37" s="101" t="s">
        <v>18</v>
      </c>
      <c r="H37" s="102" t="s">
        <v>257</v>
      </c>
    </row>
    <row r="38" spans="1:8" ht="15.75" customHeight="1" x14ac:dyDescent="0.15">
      <c r="A38" s="97" t="s">
        <v>41</v>
      </c>
      <c r="B38" s="104">
        <v>45563</v>
      </c>
      <c r="C38" s="106">
        <v>19</v>
      </c>
      <c r="D38" s="99" t="s">
        <v>343</v>
      </c>
      <c r="E38" s="100">
        <v>5</v>
      </c>
      <c r="F38" s="100" t="s">
        <v>420</v>
      </c>
      <c r="G38" s="101" t="s">
        <v>18</v>
      </c>
      <c r="H38" s="102" t="s">
        <v>257</v>
      </c>
    </row>
    <row r="39" spans="1:8" ht="15.75" customHeight="1" x14ac:dyDescent="0.15">
      <c r="A39" s="97" t="s">
        <v>41</v>
      </c>
      <c r="B39" s="104">
        <v>45563</v>
      </c>
      <c r="C39" s="106">
        <v>1.2</v>
      </c>
      <c r="D39" s="99" t="s">
        <v>797</v>
      </c>
      <c r="E39" s="100"/>
      <c r="F39" s="100" t="s">
        <v>420</v>
      </c>
      <c r="G39" s="101" t="s">
        <v>18</v>
      </c>
      <c r="H39" s="102" t="s">
        <v>257</v>
      </c>
    </row>
    <row r="40" spans="1:8" ht="15.75" customHeight="1" x14ac:dyDescent="0.15">
      <c r="A40" s="97" t="s">
        <v>41</v>
      </c>
      <c r="B40" s="104">
        <v>45563</v>
      </c>
      <c r="C40" s="106">
        <v>1.2</v>
      </c>
      <c r="D40" s="99" t="s">
        <v>798</v>
      </c>
      <c r="E40" s="100"/>
      <c r="F40" s="100" t="s">
        <v>420</v>
      </c>
      <c r="G40" s="101" t="s">
        <v>18</v>
      </c>
      <c r="H40" s="102" t="s">
        <v>257</v>
      </c>
    </row>
    <row r="41" spans="1:8" ht="15.75" customHeight="1" x14ac:dyDescent="0.15">
      <c r="A41" s="97" t="s">
        <v>41</v>
      </c>
      <c r="B41" s="104">
        <v>45563</v>
      </c>
      <c r="C41" s="106">
        <v>1.5</v>
      </c>
      <c r="D41" s="99" t="s">
        <v>799</v>
      </c>
      <c r="E41" s="100"/>
      <c r="F41" s="100" t="s">
        <v>420</v>
      </c>
      <c r="G41" s="101" t="s">
        <v>18</v>
      </c>
      <c r="H41" s="102" t="s">
        <v>257</v>
      </c>
    </row>
    <row r="42" spans="1:8" ht="15.75" customHeight="1" x14ac:dyDescent="0.15">
      <c r="A42" s="97" t="s">
        <v>41</v>
      </c>
      <c r="B42" s="104">
        <v>45563</v>
      </c>
      <c r="C42" s="106">
        <v>1</v>
      </c>
      <c r="D42" s="99" t="s">
        <v>800</v>
      </c>
      <c r="E42" s="100"/>
      <c r="F42" s="100" t="s">
        <v>420</v>
      </c>
      <c r="G42" s="101" t="s">
        <v>18</v>
      </c>
      <c r="H42" s="102" t="s">
        <v>257</v>
      </c>
    </row>
    <row r="43" spans="1:8" ht="15.75" customHeight="1" x14ac:dyDescent="0.15">
      <c r="A43" s="97" t="s">
        <v>41</v>
      </c>
      <c r="B43" s="104">
        <v>45563</v>
      </c>
      <c r="C43" s="106">
        <v>1.3</v>
      </c>
      <c r="D43" s="99" t="s">
        <v>801</v>
      </c>
      <c r="E43" s="100"/>
      <c r="F43" s="100" t="s">
        <v>420</v>
      </c>
      <c r="G43" s="101" t="s">
        <v>18</v>
      </c>
      <c r="H43" s="102" t="s">
        <v>257</v>
      </c>
    </row>
    <row r="44" spans="1:8" ht="15.75" customHeight="1" x14ac:dyDescent="0.15">
      <c r="A44" s="97" t="s">
        <v>41</v>
      </c>
      <c r="B44" s="104">
        <v>45564</v>
      </c>
      <c r="C44" s="106">
        <v>7</v>
      </c>
      <c r="D44" s="99" t="s">
        <v>802</v>
      </c>
      <c r="E44" s="100"/>
      <c r="F44" s="100" t="s">
        <v>383</v>
      </c>
      <c r="G44" s="101" t="s">
        <v>27</v>
      </c>
      <c r="H44" s="102" t="s">
        <v>257</v>
      </c>
    </row>
    <row r="45" spans="1:8" ht="15.75" customHeight="1" x14ac:dyDescent="0.15">
      <c r="A45" s="97"/>
      <c r="B45" s="100"/>
      <c r="C45" s="106"/>
      <c r="D45" s="99"/>
      <c r="E45" s="100"/>
      <c r="F45" s="99"/>
      <c r="G45" s="101"/>
      <c r="H45" s="102"/>
    </row>
    <row r="46" spans="1:8" ht="15.75" customHeight="1" x14ac:dyDescent="0.15">
      <c r="A46" s="97"/>
      <c r="B46" s="104"/>
      <c r="C46" s="106"/>
      <c r="D46" s="99"/>
      <c r="E46" s="100"/>
      <c r="F46" s="100"/>
      <c r="G46" s="101"/>
      <c r="H46" s="103"/>
    </row>
    <row r="47" spans="1:8" ht="15.75" customHeight="1" x14ac:dyDescent="0.15">
      <c r="A47" s="46"/>
      <c r="B47" s="47"/>
      <c r="C47" s="48"/>
      <c r="D47" s="49"/>
      <c r="E47" s="54"/>
      <c r="F47" s="54"/>
      <c r="G47" s="53"/>
      <c r="H47" s="102"/>
    </row>
    <row r="48" spans="1:8" ht="15.75" customHeight="1" x14ac:dyDescent="0.15">
      <c r="A48" s="46"/>
      <c r="B48" s="47"/>
      <c r="C48" s="48"/>
      <c r="D48" s="49"/>
      <c r="E48" s="54"/>
      <c r="F48" s="54"/>
      <c r="G48" s="53"/>
      <c r="H48" s="102"/>
    </row>
    <row r="49" spans="1:8" ht="15.75" customHeight="1" x14ac:dyDescent="0.15">
      <c r="A49" s="97"/>
      <c r="B49" s="104"/>
      <c r="C49" s="106"/>
      <c r="D49" s="99"/>
      <c r="E49" s="100"/>
      <c r="F49" s="100"/>
      <c r="G49" s="101"/>
      <c r="H49" s="103"/>
    </row>
    <row r="50" spans="1:8" ht="13" x14ac:dyDescent="0.15">
      <c r="A50" s="97"/>
      <c r="B50" s="104"/>
      <c r="C50" s="106"/>
      <c r="D50" s="99"/>
      <c r="E50" s="100"/>
      <c r="F50" s="100"/>
      <c r="G50" s="101"/>
      <c r="H50" s="103"/>
    </row>
    <row r="51" spans="1:8" ht="13" x14ac:dyDescent="0.15">
      <c r="A51" s="97"/>
      <c r="B51" s="104"/>
      <c r="C51" s="106"/>
      <c r="D51" s="99"/>
      <c r="E51" s="100"/>
      <c r="F51" s="100"/>
      <c r="G51" s="101"/>
      <c r="H51" s="103"/>
    </row>
    <row r="52" spans="1:8" ht="13" x14ac:dyDescent="0.15">
      <c r="A52" s="97"/>
      <c r="B52" s="104"/>
      <c r="C52" s="106"/>
      <c r="D52" s="99"/>
      <c r="E52" s="100"/>
      <c r="F52" s="100"/>
      <c r="G52" s="101"/>
      <c r="H52" s="103"/>
    </row>
    <row r="53" spans="1:8" ht="13" x14ac:dyDescent="0.15">
      <c r="A53" s="97"/>
      <c r="B53" s="104"/>
      <c r="C53" s="106"/>
      <c r="D53" s="99"/>
      <c r="E53" s="100"/>
      <c r="F53" s="100"/>
      <c r="G53" s="101"/>
      <c r="H53" s="103"/>
    </row>
    <row r="54" spans="1:8" ht="13" x14ac:dyDescent="0.15">
      <c r="A54" s="97"/>
      <c r="B54" s="104"/>
      <c r="C54" s="106"/>
      <c r="D54" s="99"/>
      <c r="E54" s="100"/>
      <c r="F54" s="100"/>
      <c r="G54" s="101"/>
      <c r="H54" s="102"/>
    </row>
    <row r="55" spans="1:8" ht="13" x14ac:dyDescent="0.15">
      <c r="A55" s="97"/>
      <c r="B55" s="104"/>
      <c r="C55" s="106"/>
      <c r="D55" s="99"/>
      <c r="E55" s="100"/>
      <c r="F55" s="100"/>
      <c r="G55" s="101"/>
      <c r="H55" s="102"/>
    </row>
    <row r="56" spans="1:8" ht="13" x14ac:dyDescent="0.15">
      <c r="A56" s="97"/>
      <c r="B56" s="104"/>
      <c r="C56" s="106"/>
      <c r="D56" s="99"/>
      <c r="E56" s="100"/>
      <c r="F56" s="100"/>
      <c r="G56" s="101"/>
      <c r="H56" s="102"/>
    </row>
    <row r="57" spans="1:8" ht="13" x14ac:dyDescent="0.15">
      <c r="A57" s="97"/>
      <c r="B57" s="104"/>
      <c r="C57" s="106"/>
      <c r="D57" s="99"/>
      <c r="E57" s="100"/>
      <c r="F57" s="100"/>
      <c r="G57" s="101"/>
      <c r="H57" s="102"/>
    </row>
    <row r="58" spans="1:8" ht="13" x14ac:dyDescent="0.15">
      <c r="A58" s="97"/>
      <c r="B58" s="104"/>
      <c r="C58" s="106"/>
      <c r="D58" s="99"/>
      <c r="E58" s="100"/>
      <c r="F58" s="100"/>
      <c r="G58" s="101"/>
      <c r="H58" s="102"/>
    </row>
    <row r="59" spans="1:8" ht="13" x14ac:dyDescent="0.15">
      <c r="A59" s="97"/>
      <c r="B59" s="104"/>
      <c r="C59" s="106"/>
      <c r="D59" s="99"/>
      <c r="E59" s="100"/>
      <c r="F59" s="100"/>
      <c r="G59" s="101"/>
      <c r="H59" s="102"/>
    </row>
    <row r="60" spans="1:8" ht="13" x14ac:dyDescent="0.15">
      <c r="A60" s="97"/>
      <c r="B60" s="104"/>
      <c r="C60" s="106"/>
      <c r="D60" s="99"/>
      <c r="E60" s="100"/>
      <c r="F60" s="100"/>
      <c r="G60" s="101"/>
      <c r="H60" s="102"/>
    </row>
    <row r="61" spans="1:8" ht="13" x14ac:dyDescent="0.15">
      <c r="A61" s="97"/>
      <c r="B61" s="104"/>
      <c r="C61" s="106"/>
      <c r="D61" s="99"/>
      <c r="E61" s="100"/>
      <c r="F61" s="100"/>
      <c r="G61" s="101"/>
      <c r="H61" s="102"/>
    </row>
    <row r="62" spans="1:8" ht="13" x14ac:dyDescent="0.15">
      <c r="A62" s="97"/>
      <c r="B62" s="104"/>
      <c r="C62" s="106"/>
      <c r="D62" s="99"/>
      <c r="E62" s="100"/>
      <c r="F62" s="100"/>
      <c r="G62" s="101"/>
      <c r="H62" s="102"/>
    </row>
    <row r="63" spans="1:8" ht="13" x14ac:dyDescent="0.15">
      <c r="A63" s="97"/>
      <c r="B63" s="104"/>
      <c r="C63" s="106"/>
      <c r="D63" s="99"/>
      <c r="E63" s="100"/>
      <c r="F63" s="100"/>
      <c r="G63" s="101"/>
      <c r="H63" s="102"/>
    </row>
    <row r="64" spans="1:8" ht="13" x14ac:dyDescent="0.15">
      <c r="A64" s="97"/>
      <c r="B64" s="104"/>
      <c r="C64" s="106"/>
      <c r="D64" s="99"/>
      <c r="E64" s="100"/>
      <c r="F64" s="100"/>
      <c r="G64" s="101"/>
      <c r="H64" s="102"/>
    </row>
    <row r="65" spans="1:8" ht="13" x14ac:dyDescent="0.15">
      <c r="A65" s="97"/>
      <c r="B65" s="104"/>
      <c r="C65" s="106"/>
      <c r="D65" s="99"/>
      <c r="E65" s="100"/>
      <c r="F65" s="100"/>
      <c r="G65" s="101"/>
      <c r="H65" s="102"/>
    </row>
    <row r="66" spans="1:8" ht="13" x14ac:dyDescent="0.15">
      <c r="A66" s="97"/>
      <c r="B66" s="104"/>
      <c r="C66" s="106"/>
      <c r="D66" s="99"/>
      <c r="E66" s="100"/>
      <c r="F66" s="100"/>
      <c r="G66" s="101"/>
      <c r="H66" s="102"/>
    </row>
    <row r="67" spans="1:8" ht="13" x14ac:dyDescent="0.15">
      <c r="A67" s="97"/>
      <c r="B67" s="104"/>
      <c r="C67" s="106"/>
      <c r="D67" s="99"/>
      <c r="E67" s="100"/>
      <c r="F67" s="100"/>
      <c r="G67" s="101"/>
      <c r="H67" s="102"/>
    </row>
    <row r="68" spans="1:8" ht="13" x14ac:dyDescent="0.15">
      <c r="A68" s="97"/>
      <c r="B68" s="104"/>
      <c r="C68" s="106"/>
      <c r="D68" s="99"/>
      <c r="E68" s="100"/>
      <c r="F68" s="100"/>
      <c r="G68" s="101"/>
      <c r="H68" s="102"/>
    </row>
    <row r="69" spans="1:8" ht="13" x14ac:dyDescent="0.15">
      <c r="A69" s="97"/>
      <c r="B69" s="104"/>
      <c r="C69" s="106"/>
      <c r="D69" s="99"/>
      <c r="E69" s="100"/>
      <c r="F69" s="100"/>
      <c r="G69" s="101"/>
      <c r="H69" s="102"/>
    </row>
    <row r="70" spans="1:8" ht="13" x14ac:dyDescent="0.15">
      <c r="A70" s="97"/>
      <c r="B70" s="104"/>
      <c r="C70" s="106"/>
      <c r="D70" s="99"/>
      <c r="E70" s="100"/>
      <c r="F70" s="100"/>
      <c r="G70" s="101"/>
      <c r="H70" s="102"/>
    </row>
    <row r="71" spans="1:8" ht="13" x14ac:dyDescent="0.15">
      <c r="A71" s="97"/>
      <c r="B71" s="104"/>
      <c r="C71" s="106"/>
      <c r="D71" s="99"/>
      <c r="E71" s="100"/>
      <c r="F71" s="100"/>
      <c r="G71" s="101"/>
      <c r="H71" s="102"/>
    </row>
    <row r="72" spans="1:8" ht="13" x14ac:dyDescent="0.15">
      <c r="A72" s="97"/>
      <c r="B72" s="104"/>
      <c r="C72" s="106"/>
      <c r="D72" s="99"/>
      <c r="E72" s="100"/>
      <c r="F72" s="100"/>
      <c r="G72" s="101"/>
      <c r="H72" s="102"/>
    </row>
    <row r="73" spans="1:8" ht="13" x14ac:dyDescent="0.15">
      <c r="A73" s="97"/>
      <c r="B73" s="104"/>
      <c r="C73" s="106"/>
      <c r="D73" s="99"/>
      <c r="E73" s="100"/>
      <c r="F73" s="100"/>
      <c r="G73" s="101"/>
      <c r="H73" s="102"/>
    </row>
    <row r="74" spans="1:8" ht="13" x14ac:dyDescent="0.15">
      <c r="A74" s="97"/>
      <c r="B74" s="104"/>
      <c r="C74" s="106"/>
      <c r="D74" s="99"/>
      <c r="E74" s="100"/>
      <c r="F74" s="100"/>
      <c r="G74" s="101"/>
      <c r="H74" s="102"/>
    </row>
    <row r="75" spans="1:8" ht="13" x14ac:dyDescent="0.15">
      <c r="A75" s="97"/>
      <c r="B75" s="104"/>
      <c r="C75" s="106"/>
      <c r="D75" s="99"/>
      <c r="E75" s="100"/>
      <c r="F75" s="100"/>
      <c r="G75" s="101"/>
      <c r="H75" s="102"/>
    </row>
    <row r="76" spans="1:8" ht="13" x14ac:dyDescent="0.15">
      <c r="A76" s="97"/>
      <c r="B76" s="104"/>
      <c r="C76" s="106"/>
      <c r="D76" s="99"/>
      <c r="E76" s="100"/>
      <c r="F76" s="100"/>
      <c r="G76" s="101"/>
      <c r="H76" s="102"/>
    </row>
    <row r="77" spans="1:8" ht="13" x14ac:dyDescent="0.15">
      <c r="A77" s="97"/>
      <c r="B77" s="104"/>
      <c r="C77" s="106"/>
      <c r="D77" s="99"/>
      <c r="E77" s="100"/>
      <c r="F77" s="100"/>
      <c r="G77" s="101"/>
      <c r="H77" s="102"/>
    </row>
    <row r="78" spans="1:8" ht="13" x14ac:dyDescent="0.15">
      <c r="A78" s="97"/>
      <c r="B78" s="104"/>
      <c r="C78" s="106"/>
      <c r="D78" s="99"/>
      <c r="E78" s="100"/>
      <c r="F78" s="100"/>
      <c r="G78" s="101"/>
      <c r="H78" s="102"/>
    </row>
    <row r="79" spans="1:8" ht="13" x14ac:dyDescent="0.15">
      <c r="A79" s="97"/>
      <c r="B79" s="104"/>
      <c r="C79" s="106"/>
      <c r="D79" s="99"/>
      <c r="E79" s="100"/>
      <c r="F79" s="100"/>
      <c r="G79" s="101"/>
      <c r="H79" s="102"/>
    </row>
    <row r="80" spans="1:8" ht="13" x14ac:dyDescent="0.15">
      <c r="A80" s="97"/>
      <c r="B80" s="104"/>
      <c r="C80" s="106"/>
      <c r="D80" s="99"/>
      <c r="E80" s="100"/>
      <c r="F80" s="100"/>
      <c r="G80" s="101"/>
      <c r="H80" s="102"/>
    </row>
    <row r="81" spans="1:8" ht="13" x14ac:dyDescent="0.15">
      <c r="A81" s="97"/>
      <c r="B81" s="104"/>
      <c r="C81" s="106"/>
      <c r="D81" s="99"/>
      <c r="E81" s="100"/>
      <c r="F81" s="100"/>
      <c r="G81" s="101"/>
      <c r="H81" s="102"/>
    </row>
    <row r="82" spans="1:8" ht="13" x14ac:dyDescent="0.15">
      <c r="A82" s="97"/>
      <c r="B82" s="104"/>
      <c r="C82" s="106"/>
      <c r="D82" s="99"/>
      <c r="E82" s="100"/>
      <c r="F82" s="100"/>
      <c r="G82" s="101"/>
      <c r="H82" s="102"/>
    </row>
    <row r="83" spans="1:8" ht="13" x14ac:dyDescent="0.15">
      <c r="A83" s="97"/>
      <c r="B83" s="104"/>
      <c r="C83" s="106"/>
      <c r="D83" s="99"/>
      <c r="E83" s="100"/>
      <c r="F83" s="100"/>
      <c r="G83" s="101"/>
      <c r="H83" s="102"/>
    </row>
    <row r="84" spans="1:8" ht="13" x14ac:dyDescent="0.15">
      <c r="A84" s="97"/>
      <c r="B84" s="104"/>
      <c r="C84" s="106"/>
      <c r="D84" s="99"/>
      <c r="E84" s="100"/>
      <c r="F84" s="100"/>
      <c r="G84" s="101"/>
      <c r="H84" s="102"/>
    </row>
    <row r="85" spans="1:8" ht="13" x14ac:dyDescent="0.15">
      <c r="A85" s="97"/>
      <c r="B85" s="104"/>
      <c r="C85" s="106"/>
      <c r="D85" s="99"/>
      <c r="E85" s="100"/>
      <c r="F85" s="100"/>
      <c r="G85" s="101"/>
      <c r="H85" s="102"/>
    </row>
    <row r="86" spans="1:8" ht="13" x14ac:dyDescent="0.15">
      <c r="A86" s="97"/>
      <c r="B86" s="104"/>
      <c r="C86" s="106"/>
      <c r="D86" s="99"/>
      <c r="E86" s="100"/>
      <c r="F86" s="100"/>
      <c r="G86" s="101"/>
      <c r="H86" s="102"/>
    </row>
    <row r="87" spans="1:8" ht="13" x14ac:dyDescent="0.15">
      <c r="A87" s="97"/>
      <c r="B87" s="104"/>
      <c r="C87" s="106"/>
      <c r="D87" s="99"/>
      <c r="E87" s="100"/>
      <c r="F87" s="100"/>
      <c r="G87" s="101"/>
      <c r="H87" s="102"/>
    </row>
    <row r="88" spans="1:8" ht="13" x14ac:dyDescent="0.15">
      <c r="A88" s="97"/>
      <c r="B88" s="104"/>
      <c r="C88" s="106"/>
      <c r="D88" s="99"/>
      <c r="E88" s="100"/>
      <c r="F88" s="100"/>
      <c r="G88" s="101"/>
      <c r="H88" s="102"/>
    </row>
    <row r="89" spans="1:8" ht="13" x14ac:dyDescent="0.15">
      <c r="A89" s="97"/>
      <c r="B89" s="104"/>
      <c r="C89" s="106"/>
      <c r="D89" s="99"/>
      <c r="E89" s="100"/>
      <c r="F89" s="100"/>
      <c r="G89" s="101"/>
      <c r="H89" s="102"/>
    </row>
    <row r="90" spans="1:8" ht="13" x14ac:dyDescent="0.15">
      <c r="A90" s="97"/>
      <c r="B90" s="104"/>
      <c r="C90" s="106"/>
      <c r="D90" s="99"/>
      <c r="E90" s="100"/>
      <c r="F90" s="100"/>
      <c r="G90" s="101"/>
      <c r="H90" s="102"/>
    </row>
    <row r="91" spans="1:8" ht="13" x14ac:dyDescent="0.15">
      <c r="A91" s="97"/>
      <c r="B91" s="104"/>
      <c r="C91" s="106"/>
      <c r="D91" s="99"/>
      <c r="E91" s="100"/>
      <c r="F91" s="100"/>
      <c r="G91" s="101"/>
      <c r="H91" s="102"/>
    </row>
    <row r="92" spans="1:8" ht="13" x14ac:dyDescent="0.15">
      <c r="A92" s="97"/>
      <c r="B92" s="104"/>
      <c r="C92" s="106"/>
      <c r="D92" s="99"/>
      <c r="E92" s="100"/>
      <c r="F92" s="100"/>
      <c r="G92" s="101"/>
      <c r="H92" s="102"/>
    </row>
    <row r="93" spans="1:8" ht="13" x14ac:dyDescent="0.15">
      <c r="A93" s="97"/>
      <c r="B93" s="104"/>
      <c r="C93" s="106"/>
      <c r="D93" s="99"/>
      <c r="E93" s="100"/>
      <c r="F93" s="100"/>
      <c r="G93" s="101"/>
      <c r="H93" s="102"/>
    </row>
    <row r="94" spans="1:8" ht="13" x14ac:dyDescent="0.15">
      <c r="A94" s="97"/>
      <c r="B94" s="104"/>
      <c r="C94" s="106"/>
      <c r="D94" s="99"/>
      <c r="E94" s="100"/>
      <c r="F94" s="100"/>
      <c r="G94" s="101"/>
      <c r="H94" s="102"/>
    </row>
    <row r="95" spans="1:8" ht="13" x14ac:dyDescent="0.15">
      <c r="A95" s="97"/>
      <c r="B95" s="104"/>
      <c r="C95" s="106"/>
      <c r="D95" s="99"/>
      <c r="E95" s="100"/>
      <c r="F95" s="100"/>
      <c r="G95" s="101"/>
      <c r="H95" s="102"/>
    </row>
    <row r="96" spans="1:8" ht="13" x14ac:dyDescent="0.15">
      <c r="A96" s="97"/>
      <c r="B96" s="104"/>
      <c r="C96" s="106"/>
      <c r="D96" s="99"/>
      <c r="E96" s="100"/>
      <c r="F96" s="100"/>
      <c r="G96" s="101"/>
      <c r="H96" s="102"/>
    </row>
    <row r="97" spans="1:8" ht="13" x14ac:dyDescent="0.15">
      <c r="A97" s="97"/>
      <c r="B97" s="104"/>
      <c r="C97" s="106"/>
      <c r="D97" s="99"/>
      <c r="E97" s="100"/>
      <c r="F97" s="100"/>
      <c r="G97" s="101"/>
      <c r="H97" s="102"/>
    </row>
    <row r="98" spans="1:8" ht="13" x14ac:dyDescent="0.15">
      <c r="A98" s="97"/>
      <c r="B98" s="104"/>
      <c r="C98" s="106"/>
      <c r="D98" s="99"/>
      <c r="E98" s="100"/>
      <c r="F98" s="100"/>
      <c r="G98" s="101"/>
      <c r="H98" s="102"/>
    </row>
    <row r="99" spans="1:8" ht="13" x14ac:dyDescent="0.15">
      <c r="A99" s="97"/>
      <c r="B99" s="104"/>
      <c r="C99" s="106"/>
      <c r="D99" s="99"/>
      <c r="E99" s="100"/>
      <c r="F99" s="100"/>
      <c r="G99" s="101"/>
      <c r="H99" s="102"/>
    </row>
    <row r="100" spans="1:8" ht="13" x14ac:dyDescent="0.15">
      <c r="A100" s="97"/>
      <c r="B100" s="104"/>
      <c r="C100" s="106"/>
      <c r="D100" s="99"/>
      <c r="E100" s="100"/>
      <c r="F100" s="100"/>
      <c r="G100" s="101"/>
      <c r="H100" s="102"/>
    </row>
    <row r="101" spans="1:8" ht="13" x14ac:dyDescent="0.15">
      <c r="A101" s="97"/>
      <c r="B101" s="104"/>
      <c r="C101" s="106"/>
      <c r="D101" s="99"/>
      <c r="E101" s="100"/>
      <c r="F101" s="100"/>
      <c r="G101" s="101"/>
      <c r="H101" s="102"/>
    </row>
    <row r="102" spans="1:8" ht="13" x14ac:dyDescent="0.15">
      <c r="A102" s="97"/>
      <c r="B102" s="104"/>
      <c r="C102" s="106"/>
      <c r="D102" s="99"/>
      <c r="E102" s="100"/>
      <c r="F102" s="100"/>
      <c r="G102" s="101"/>
      <c r="H102" s="102"/>
    </row>
    <row r="103" spans="1:8" ht="13" x14ac:dyDescent="0.15">
      <c r="A103" s="97"/>
      <c r="B103" s="104"/>
      <c r="C103" s="106"/>
      <c r="D103" s="99"/>
      <c r="E103" s="100"/>
      <c r="F103" s="100"/>
      <c r="G103" s="101"/>
      <c r="H103" s="102"/>
    </row>
    <row r="104" spans="1:8" ht="13" x14ac:dyDescent="0.15">
      <c r="A104" s="97"/>
      <c r="B104" s="104"/>
      <c r="C104" s="106"/>
      <c r="D104" s="99"/>
      <c r="E104" s="100"/>
      <c r="F104" s="100"/>
      <c r="G104" s="101"/>
      <c r="H104" s="102"/>
    </row>
    <row r="105" spans="1:8" ht="13" x14ac:dyDescent="0.15">
      <c r="A105" s="97"/>
      <c r="B105" s="104"/>
      <c r="C105" s="106"/>
      <c r="D105" s="99"/>
      <c r="E105" s="100"/>
      <c r="F105" s="100"/>
      <c r="G105" s="101"/>
      <c r="H105" s="102"/>
    </row>
    <row r="106" spans="1:8" ht="13" x14ac:dyDescent="0.15">
      <c r="A106" s="97"/>
      <c r="B106" s="104"/>
      <c r="C106" s="106"/>
      <c r="D106" s="99"/>
      <c r="E106" s="100"/>
      <c r="F106" s="100"/>
      <c r="G106" s="101"/>
      <c r="H106" s="102"/>
    </row>
    <row r="107" spans="1:8" ht="13" x14ac:dyDescent="0.15">
      <c r="A107" s="97"/>
      <c r="B107" s="104"/>
      <c r="C107" s="106"/>
      <c r="D107" s="99"/>
      <c r="E107" s="100"/>
      <c r="F107" s="100"/>
      <c r="G107" s="101"/>
      <c r="H107" s="102"/>
    </row>
    <row r="108" spans="1:8" ht="13" x14ac:dyDescent="0.15">
      <c r="A108" s="97"/>
      <c r="B108" s="104"/>
      <c r="C108" s="106"/>
      <c r="D108" s="99"/>
      <c r="E108" s="100"/>
      <c r="F108" s="100"/>
      <c r="G108" s="101"/>
      <c r="H108" s="102"/>
    </row>
    <row r="109" spans="1:8" ht="13" x14ac:dyDescent="0.15">
      <c r="A109" s="97"/>
      <c r="B109" s="104"/>
      <c r="C109" s="106"/>
      <c r="D109" s="99"/>
      <c r="E109" s="100"/>
      <c r="F109" s="100"/>
      <c r="G109" s="101"/>
      <c r="H109" s="102"/>
    </row>
    <row r="110" spans="1:8" ht="13" x14ac:dyDescent="0.15">
      <c r="A110" s="97"/>
      <c r="B110" s="104"/>
      <c r="C110" s="106"/>
      <c r="D110" s="99"/>
      <c r="E110" s="100"/>
      <c r="F110" s="100"/>
      <c r="G110" s="101"/>
      <c r="H110" s="102"/>
    </row>
    <row r="111" spans="1:8" ht="13" x14ac:dyDescent="0.15">
      <c r="A111" s="97"/>
      <c r="B111" s="104"/>
      <c r="C111" s="106"/>
      <c r="D111" s="99"/>
      <c r="E111" s="100"/>
      <c r="F111" s="100"/>
      <c r="G111" s="101"/>
      <c r="H111" s="102"/>
    </row>
    <row r="112" spans="1:8" ht="13" x14ac:dyDescent="0.15">
      <c r="A112" s="97"/>
      <c r="B112" s="104"/>
      <c r="C112" s="106"/>
      <c r="D112" s="99"/>
      <c r="E112" s="100"/>
      <c r="F112" s="100"/>
      <c r="G112" s="101"/>
      <c r="H112" s="102"/>
    </row>
    <row r="113" spans="1:8" ht="13" x14ac:dyDescent="0.15">
      <c r="A113" s="97"/>
      <c r="B113" s="104"/>
      <c r="C113" s="106"/>
      <c r="D113" s="99"/>
      <c r="E113" s="100"/>
      <c r="F113" s="100"/>
      <c r="G113" s="101"/>
      <c r="H113" s="102"/>
    </row>
    <row r="114" spans="1:8" ht="13" x14ac:dyDescent="0.15">
      <c r="A114" s="97"/>
      <c r="B114" s="104"/>
      <c r="C114" s="106"/>
      <c r="D114" s="99"/>
      <c r="E114" s="100"/>
      <c r="F114" s="100"/>
      <c r="G114" s="101"/>
      <c r="H114" s="102"/>
    </row>
    <row r="115" spans="1:8" ht="13" x14ac:dyDescent="0.15">
      <c r="A115" s="97"/>
      <c r="B115" s="104"/>
      <c r="C115" s="106"/>
      <c r="D115" s="99"/>
      <c r="E115" s="100"/>
      <c r="F115" s="100"/>
      <c r="G115" s="101"/>
      <c r="H115" s="102"/>
    </row>
    <row r="116" spans="1:8" ht="13" x14ac:dyDescent="0.15">
      <c r="A116" s="97"/>
      <c r="B116" s="104"/>
      <c r="C116" s="106"/>
      <c r="D116" s="99"/>
      <c r="E116" s="100"/>
      <c r="F116" s="100"/>
      <c r="G116" s="101"/>
      <c r="H116" s="102"/>
    </row>
    <row r="117" spans="1:8" ht="13" x14ac:dyDescent="0.15">
      <c r="A117" s="97"/>
      <c r="B117" s="104"/>
      <c r="C117" s="106"/>
      <c r="D117" s="99"/>
      <c r="E117" s="100"/>
      <c r="F117" s="100"/>
      <c r="G117" s="101"/>
      <c r="H117" s="102"/>
    </row>
    <row r="118" spans="1:8" ht="13" x14ac:dyDescent="0.15">
      <c r="A118" s="97"/>
      <c r="B118" s="104"/>
      <c r="C118" s="106"/>
      <c r="D118" s="99"/>
      <c r="E118" s="100"/>
      <c r="F118" s="100"/>
      <c r="G118" s="101"/>
      <c r="H118" s="102"/>
    </row>
    <row r="119" spans="1:8" ht="13" x14ac:dyDescent="0.15">
      <c r="A119" s="97"/>
      <c r="B119" s="100"/>
      <c r="C119" s="106"/>
      <c r="D119" s="99"/>
      <c r="E119" s="100"/>
      <c r="F119" s="100"/>
      <c r="G119" s="101"/>
      <c r="H119" s="102"/>
    </row>
    <row r="120" spans="1:8" ht="13" x14ac:dyDescent="0.15">
      <c r="A120" s="97"/>
      <c r="B120" s="104"/>
      <c r="C120" s="106"/>
      <c r="D120" s="99"/>
      <c r="E120" s="100"/>
      <c r="F120" s="100"/>
      <c r="G120" s="101"/>
      <c r="H120" s="102"/>
    </row>
  </sheetData>
  <mergeCells count="1">
    <mergeCell ref="B1:H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900-000000000000}">
          <x14:formula1>
            <xm:f>Resumen!$B$3:$C$20</xm:f>
          </x14:formula1>
          <xm:sqref>G5:G120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FF00"/>
    <outlinePr summaryBelow="0" summaryRight="0"/>
  </sheetPr>
  <dimension ref="A1:H92"/>
  <sheetViews>
    <sheetView showGridLines="0" workbookViewId="0"/>
  </sheetViews>
  <sheetFormatPr baseColWidth="10" defaultColWidth="12.6640625" defaultRowHeight="15.75" customHeight="1" x14ac:dyDescent="0.15"/>
  <cols>
    <col min="1" max="1" width="2.1640625" customWidth="1"/>
    <col min="2" max="2" width="12.1640625" customWidth="1"/>
    <col min="3" max="3" width="7.6640625" customWidth="1"/>
    <col min="4" max="4" width="20.1640625" customWidth="1"/>
    <col min="5" max="5" width="9" customWidth="1"/>
    <col min="6" max="6" width="14.1640625" customWidth="1"/>
    <col min="7" max="7" width="16.6640625" customWidth="1"/>
    <col min="8" max="8" width="10.6640625" customWidth="1"/>
  </cols>
  <sheetData>
    <row r="1" spans="1:8" ht="22" x14ac:dyDescent="0.25">
      <c r="A1" s="31" t="s">
        <v>30</v>
      </c>
      <c r="B1" s="31"/>
      <c r="C1" s="32"/>
      <c r="D1" s="118" t="s">
        <v>803</v>
      </c>
      <c r="E1" s="119">
        <f>C3/2</f>
        <v>247.18500000000014</v>
      </c>
      <c r="F1" s="77"/>
      <c r="G1" s="95"/>
      <c r="H1" s="60"/>
    </row>
    <row r="2" spans="1:8" ht="12" customHeight="1" x14ac:dyDescent="0.15">
      <c r="A2" s="34"/>
      <c r="B2" s="58"/>
      <c r="C2" s="59"/>
      <c r="D2" s="58"/>
      <c r="E2" s="58"/>
      <c r="F2" s="82"/>
      <c r="G2" s="58"/>
      <c r="H2" s="60"/>
    </row>
    <row r="3" spans="1:8" ht="24" customHeight="1" x14ac:dyDescent="0.15">
      <c r="A3" s="46"/>
      <c r="B3" s="60" t="s">
        <v>33</v>
      </c>
      <c r="C3" s="61">
        <f>SUM(C5:C92)</f>
        <v>494.37000000000029</v>
      </c>
      <c r="D3" s="62" t="s">
        <v>32</v>
      </c>
      <c r="E3" s="63">
        <f>SUMIFS(C5:C92,A5:A92,"&lt;&gt;N")</f>
        <v>8.4</v>
      </c>
      <c r="F3" s="62" t="s">
        <v>34</v>
      </c>
      <c r="G3" s="63">
        <f>SUMIFS(C5:C92,A5:A92,"&lt;&gt;F")</f>
        <v>485.97000000000031</v>
      </c>
      <c r="H3" s="65">
        <f>E3+G3</f>
        <v>494.37000000000029</v>
      </c>
    </row>
    <row r="4" spans="1:8" ht="24" customHeight="1" x14ac:dyDescent="0.15">
      <c r="A4" s="41"/>
      <c r="B4" s="42" t="s">
        <v>162</v>
      </c>
      <c r="C4" s="43" t="s">
        <v>36</v>
      </c>
      <c r="D4" s="42" t="s">
        <v>37</v>
      </c>
      <c r="E4" s="42" t="s">
        <v>38</v>
      </c>
      <c r="F4" s="42" t="s">
        <v>39</v>
      </c>
      <c r="G4" s="44" t="s">
        <v>40</v>
      </c>
      <c r="H4" s="86" t="s">
        <v>37</v>
      </c>
    </row>
    <row r="5" spans="1:8" ht="19.5" customHeight="1" x14ac:dyDescent="0.15">
      <c r="A5" s="97" t="s">
        <v>41</v>
      </c>
      <c r="B5" s="104">
        <v>45537</v>
      </c>
      <c r="C5" s="72">
        <v>73.900000000000006</v>
      </c>
      <c r="D5" s="99" t="s">
        <v>804</v>
      </c>
      <c r="E5" s="99">
        <v>2</v>
      </c>
      <c r="F5" s="100" t="s">
        <v>43</v>
      </c>
      <c r="G5" s="101" t="s">
        <v>28</v>
      </c>
      <c r="H5" s="103" t="s">
        <v>278</v>
      </c>
    </row>
    <row r="6" spans="1:8" ht="19.5" customHeight="1" x14ac:dyDescent="0.15">
      <c r="A6" s="97" t="s">
        <v>41</v>
      </c>
      <c r="B6" s="104">
        <v>45566</v>
      </c>
      <c r="C6" s="72">
        <v>1.45</v>
      </c>
      <c r="D6" s="99" t="s">
        <v>805</v>
      </c>
      <c r="E6" s="99">
        <v>1</v>
      </c>
      <c r="F6" s="100" t="s">
        <v>69</v>
      </c>
      <c r="G6" s="101" t="s">
        <v>18</v>
      </c>
      <c r="H6" s="103" t="s">
        <v>278</v>
      </c>
    </row>
    <row r="7" spans="1:8" ht="19.5" customHeight="1" x14ac:dyDescent="0.15">
      <c r="A7" s="97" t="s">
        <v>41</v>
      </c>
      <c r="B7" s="104">
        <v>45566</v>
      </c>
      <c r="C7" s="72">
        <v>1.48</v>
      </c>
      <c r="D7" s="99" t="s">
        <v>806</v>
      </c>
      <c r="E7" s="100">
        <v>1</v>
      </c>
      <c r="F7" s="100" t="s">
        <v>69</v>
      </c>
      <c r="G7" s="101" t="s">
        <v>17</v>
      </c>
      <c r="H7" s="103" t="s">
        <v>278</v>
      </c>
    </row>
    <row r="8" spans="1:8" ht="19.5" customHeight="1" x14ac:dyDescent="0.15">
      <c r="A8" s="97" t="s">
        <v>41</v>
      </c>
      <c r="B8" s="104">
        <v>45566</v>
      </c>
      <c r="C8" s="72">
        <v>40.270000000000003</v>
      </c>
      <c r="D8" s="99" t="s">
        <v>807</v>
      </c>
      <c r="E8" s="99">
        <v>3</v>
      </c>
      <c r="F8" s="100" t="s">
        <v>4</v>
      </c>
      <c r="G8" s="101" t="s">
        <v>16</v>
      </c>
      <c r="H8" s="103" t="s">
        <v>257</v>
      </c>
    </row>
    <row r="9" spans="1:8" ht="19.5" customHeight="1" x14ac:dyDescent="0.15">
      <c r="A9" s="97" t="s">
        <v>41</v>
      </c>
      <c r="B9" s="104">
        <v>45566</v>
      </c>
      <c r="C9" s="72">
        <v>12.43</v>
      </c>
      <c r="D9" s="99" t="s">
        <v>808</v>
      </c>
      <c r="E9" s="99">
        <v>10</v>
      </c>
      <c r="F9" s="100" t="s">
        <v>4</v>
      </c>
      <c r="G9" s="101" t="s">
        <v>16</v>
      </c>
      <c r="H9" s="103" t="s">
        <v>257</v>
      </c>
    </row>
    <row r="10" spans="1:8" ht="19.5" customHeight="1" x14ac:dyDescent="0.15">
      <c r="A10" s="97" t="s">
        <v>41</v>
      </c>
      <c r="B10" s="104">
        <v>45566</v>
      </c>
      <c r="C10" s="72">
        <v>21.3</v>
      </c>
      <c r="D10" s="99" t="s">
        <v>809</v>
      </c>
      <c r="E10" s="99">
        <v>2</v>
      </c>
      <c r="F10" s="100" t="s">
        <v>4</v>
      </c>
      <c r="G10" s="101" t="s">
        <v>16</v>
      </c>
      <c r="H10" s="103" t="s">
        <v>257</v>
      </c>
    </row>
    <row r="11" spans="1:8" ht="19.5" customHeight="1" x14ac:dyDescent="0.15">
      <c r="A11" s="97" t="s">
        <v>56</v>
      </c>
      <c r="B11" s="104">
        <v>45569</v>
      </c>
      <c r="C11" s="72">
        <v>8.4</v>
      </c>
      <c r="D11" s="99" t="s">
        <v>810</v>
      </c>
      <c r="E11" s="99"/>
      <c r="F11" s="100" t="s">
        <v>264</v>
      </c>
      <c r="G11" s="101" t="s">
        <v>20</v>
      </c>
      <c r="H11" s="103" t="s">
        <v>257</v>
      </c>
    </row>
    <row r="12" spans="1:8" ht="19.5" customHeight="1" x14ac:dyDescent="0.15">
      <c r="A12" s="97" t="s">
        <v>41</v>
      </c>
      <c r="B12" s="104">
        <v>45569</v>
      </c>
      <c r="C12" s="72">
        <v>6.45</v>
      </c>
      <c r="D12" s="99" t="s">
        <v>362</v>
      </c>
      <c r="E12" s="99"/>
      <c r="F12" s="100" t="s">
        <v>264</v>
      </c>
      <c r="G12" s="101" t="s">
        <v>18</v>
      </c>
      <c r="H12" s="103" t="s">
        <v>257</v>
      </c>
    </row>
    <row r="13" spans="1:8" ht="19.5" customHeight="1" x14ac:dyDescent="0.15">
      <c r="A13" s="97" t="s">
        <v>41</v>
      </c>
      <c r="B13" s="104">
        <v>45569</v>
      </c>
      <c r="C13" s="72">
        <v>4.55</v>
      </c>
      <c r="D13" s="99" t="s">
        <v>277</v>
      </c>
      <c r="E13" s="99"/>
      <c r="F13" s="100" t="s">
        <v>264</v>
      </c>
      <c r="G13" s="101" t="s">
        <v>18</v>
      </c>
      <c r="H13" s="103" t="s">
        <v>257</v>
      </c>
    </row>
    <row r="14" spans="1:8" ht="19.5" customHeight="1" x14ac:dyDescent="0.15">
      <c r="A14" s="97" t="s">
        <v>41</v>
      </c>
      <c r="B14" s="104">
        <v>45569</v>
      </c>
      <c r="C14" s="72">
        <v>1.42</v>
      </c>
      <c r="D14" s="99" t="s">
        <v>806</v>
      </c>
      <c r="E14" s="99"/>
      <c r="F14" s="100" t="s">
        <v>264</v>
      </c>
      <c r="G14" s="101" t="s">
        <v>17</v>
      </c>
      <c r="H14" s="103" t="s">
        <v>257</v>
      </c>
    </row>
    <row r="15" spans="1:8" ht="19.5" customHeight="1" x14ac:dyDescent="0.15">
      <c r="A15" s="97" t="s">
        <v>41</v>
      </c>
      <c r="B15" s="104">
        <v>45569</v>
      </c>
      <c r="C15" s="72">
        <v>2.25</v>
      </c>
      <c r="D15" s="99" t="s">
        <v>811</v>
      </c>
      <c r="E15" s="99"/>
      <c r="F15" s="100" t="s">
        <v>264</v>
      </c>
      <c r="G15" s="101" t="s">
        <v>17</v>
      </c>
      <c r="H15" s="103" t="s">
        <v>257</v>
      </c>
    </row>
    <row r="16" spans="1:8" ht="19.5" customHeight="1" x14ac:dyDescent="0.15">
      <c r="A16" s="97" t="s">
        <v>41</v>
      </c>
      <c r="B16" s="104">
        <v>45569</v>
      </c>
      <c r="C16" s="72">
        <v>1.83</v>
      </c>
      <c r="D16" s="99" t="s">
        <v>410</v>
      </c>
      <c r="E16" s="99"/>
      <c r="F16" s="100" t="s">
        <v>264</v>
      </c>
      <c r="G16" s="101" t="s">
        <v>17</v>
      </c>
      <c r="H16" s="103" t="s">
        <v>257</v>
      </c>
    </row>
    <row r="17" spans="1:8" ht="19.5" customHeight="1" x14ac:dyDescent="0.15">
      <c r="A17" s="120" t="s">
        <v>41</v>
      </c>
      <c r="B17" s="104">
        <v>45569</v>
      </c>
      <c r="C17" s="121">
        <v>1.9</v>
      </c>
      <c r="D17" s="122" t="s">
        <v>812</v>
      </c>
      <c r="E17" s="123"/>
      <c r="F17" s="122" t="s">
        <v>813</v>
      </c>
      <c r="G17" s="124" t="s">
        <v>22</v>
      </c>
      <c r="H17" s="125" t="s">
        <v>278</v>
      </c>
    </row>
    <row r="18" spans="1:8" ht="19.5" customHeight="1" x14ac:dyDescent="0.15">
      <c r="A18" s="97" t="s">
        <v>41</v>
      </c>
      <c r="B18" s="104">
        <v>45572</v>
      </c>
      <c r="C18" s="72">
        <v>6.93</v>
      </c>
      <c r="D18" s="99" t="s">
        <v>314</v>
      </c>
      <c r="E18" s="99"/>
      <c r="F18" s="100" t="s">
        <v>264</v>
      </c>
      <c r="G18" s="101" t="s">
        <v>18</v>
      </c>
      <c r="H18" s="103"/>
    </row>
    <row r="19" spans="1:8" ht="19.5" customHeight="1" x14ac:dyDescent="0.15">
      <c r="A19" s="97" t="s">
        <v>41</v>
      </c>
      <c r="B19" s="104">
        <v>45574</v>
      </c>
      <c r="C19" s="72">
        <v>1.75</v>
      </c>
      <c r="D19" s="99" t="s">
        <v>814</v>
      </c>
      <c r="E19" s="100"/>
      <c r="F19" s="100" t="s">
        <v>206</v>
      </c>
      <c r="G19" s="101" t="s">
        <v>17</v>
      </c>
      <c r="H19" s="103" t="s">
        <v>257</v>
      </c>
    </row>
    <row r="20" spans="1:8" ht="19.5" customHeight="1" x14ac:dyDescent="0.15">
      <c r="A20" s="97" t="s">
        <v>41</v>
      </c>
      <c r="B20" s="104">
        <v>45574</v>
      </c>
      <c r="C20" s="72">
        <v>1.4</v>
      </c>
      <c r="D20" s="99" t="s">
        <v>815</v>
      </c>
      <c r="E20" s="99"/>
      <c r="F20" s="100" t="s">
        <v>816</v>
      </c>
      <c r="G20" s="101" t="s">
        <v>22</v>
      </c>
      <c r="H20" s="103" t="s">
        <v>257</v>
      </c>
    </row>
    <row r="21" spans="1:8" ht="19.5" customHeight="1" x14ac:dyDescent="0.15">
      <c r="A21" s="97" t="s">
        <v>41</v>
      </c>
      <c r="B21" s="104">
        <v>45574</v>
      </c>
      <c r="C21" s="72">
        <v>1.4</v>
      </c>
      <c r="D21" s="99" t="s">
        <v>216</v>
      </c>
      <c r="E21" s="100">
        <v>2</v>
      </c>
      <c r="F21" s="100" t="s">
        <v>264</v>
      </c>
      <c r="G21" s="101" t="s">
        <v>18</v>
      </c>
      <c r="H21" s="103" t="s">
        <v>257</v>
      </c>
    </row>
    <row r="22" spans="1:8" ht="19.5" customHeight="1" x14ac:dyDescent="0.15">
      <c r="A22" s="97" t="s">
        <v>41</v>
      </c>
      <c r="B22" s="104">
        <v>45574</v>
      </c>
      <c r="C22" s="72">
        <v>1.8</v>
      </c>
      <c r="D22" s="99" t="s">
        <v>310</v>
      </c>
      <c r="E22" s="100">
        <v>2</v>
      </c>
      <c r="F22" s="100" t="s">
        <v>264</v>
      </c>
      <c r="G22" s="101" t="s">
        <v>18</v>
      </c>
      <c r="H22" s="103" t="s">
        <v>257</v>
      </c>
    </row>
    <row r="23" spans="1:8" ht="19.5" customHeight="1" x14ac:dyDescent="0.15">
      <c r="A23" s="97" t="s">
        <v>41</v>
      </c>
      <c r="B23" s="104">
        <v>45574</v>
      </c>
      <c r="C23" s="72">
        <v>1.98</v>
      </c>
      <c r="D23" s="99" t="s">
        <v>729</v>
      </c>
      <c r="E23" s="100">
        <v>2</v>
      </c>
      <c r="F23" s="100" t="s">
        <v>264</v>
      </c>
      <c r="G23" s="101" t="s">
        <v>18</v>
      </c>
      <c r="H23" s="103" t="s">
        <v>257</v>
      </c>
    </row>
    <row r="24" spans="1:8" ht="19.5" customHeight="1" x14ac:dyDescent="0.15">
      <c r="A24" s="97" t="s">
        <v>41</v>
      </c>
      <c r="B24" s="104">
        <v>45574</v>
      </c>
      <c r="C24" s="72">
        <v>1.88</v>
      </c>
      <c r="D24" s="99" t="s">
        <v>215</v>
      </c>
      <c r="E24" s="100">
        <v>2</v>
      </c>
      <c r="F24" s="100" t="s">
        <v>264</v>
      </c>
      <c r="G24" s="101" t="s">
        <v>18</v>
      </c>
      <c r="H24" s="103" t="s">
        <v>257</v>
      </c>
    </row>
    <row r="25" spans="1:8" ht="19.5" customHeight="1" x14ac:dyDescent="0.15">
      <c r="A25" s="97" t="s">
        <v>41</v>
      </c>
      <c r="B25" s="104">
        <v>45574</v>
      </c>
      <c r="C25" s="72">
        <v>1.54</v>
      </c>
      <c r="D25" s="99" t="s">
        <v>220</v>
      </c>
      <c r="E25" s="100"/>
      <c r="F25" s="100" t="s">
        <v>264</v>
      </c>
      <c r="G25" s="101" t="s">
        <v>18</v>
      </c>
      <c r="H25" s="103" t="s">
        <v>257</v>
      </c>
    </row>
    <row r="26" spans="1:8" ht="19.5" customHeight="1" x14ac:dyDescent="0.15">
      <c r="A26" s="97" t="s">
        <v>41</v>
      </c>
      <c r="B26" s="104">
        <v>45574</v>
      </c>
      <c r="C26" s="72">
        <v>5.7</v>
      </c>
      <c r="D26" s="99" t="s">
        <v>362</v>
      </c>
      <c r="E26" s="100"/>
      <c r="F26" s="100" t="s">
        <v>264</v>
      </c>
      <c r="G26" s="101" t="s">
        <v>18</v>
      </c>
      <c r="H26" s="103" t="s">
        <v>257</v>
      </c>
    </row>
    <row r="27" spans="1:8" ht="19.5" customHeight="1" x14ac:dyDescent="0.15">
      <c r="A27" s="97" t="s">
        <v>41</v>
      </c>
      <c r="B27" s="104">
        <v>45574</v>
      </c>
      <c r="C27" s="72">
        <v>4.1900000000000004</v>
      </c>
      <c r="D27" s="99" t="s">
        <v>277</v>
      </c>
      <c r="E27" s="100"/>
      <c r="F27" s="100" t="s">
        <v>264</v>
      </c>
      <c r="G27" s="101" t="s">
        <v>18</v>
      </c>
      <c r="H27" s="103" t="s">
        <v>257</v>
      </c>
    </row>
    <row r="28" spans="1:8" ht="19.5" customHeight="1" x14ac:dyDescent="0.15">
      <c r="A28" s="97" t="s">
        <v>41</v>
      </c>
      <c r="B28" s="104">
        <v>45574</v>
      </c>
      <c r="C28" s="72">
        <v>1.42</v>
      </c>
      <c r="D28" s="99" t="s">
        <v>597</v>
      </c>
      <c r="E28" s="100">
        <v>1</v>
      </c>
      <c r="F28" s="100" t="s">
        <v>264</v>
      </c>
      <c r="G28" s="101" t="s">
        <v>17</v>
      </c>
      <c r="H28" s="103" t="s">
        <v>257</v>
      </c>
    </row>
    <row r="29" spans="1:8" ht="19.5" customHeight="1" x14ac:dyDescent="0.15">
      <c r="A29" s="97" t="s">
        <v>41</v>
      </c>
      <c r="B29" s="104">
        <v>45574</v>
      </c>
      <c r="C29" s="72">
        <v>4.05</v>
      </c>
      <c r="D29" s="99" t="s">
        <v>247</v>
      </c>
      <c r="E29" s="100">
        <v>24</v>
      </c>
      <c r="F29" s="100" t="s">
        <v>264</v>
      </c>
      <c r="G29" s="101" t="s">
        <v>18</v>
      </c>
      <c r="H29" s="103" t="s">
        <v>257</v>
      </c>
    </row>
    <row r="30" spans="1:8" ht="19.5" customHeight="1" x14ac:dyDescent="0.15">
      <c r="A30" s="97" t="s">
        <v>41</v>
      </c>
      <c r="B30" s="104">
        <v>45572</v>
      </c>
      <c r="C30" s="72">
        <v>6.93</v>
      </c>
      <c r="D30" s="99" t="s">
        <v>314</v>
      </c>
      <c r="E30" s="100">
        <v>9</v>
      </c>
      <c r="F30" s="100" t="s">
        <v>264</v>
      </c>
      <c r="G30" s="101" t="s">
        <v>18</v>
      </c>
      <c r="H30" s="103" t="s">
        <v>278</v>
      </c>
    </row>
    <row r="31" spans="1:8" ht="19.5" customHeight="1" x14ac:dyDescent="0.15">
      <c r="A31" s="97" t="s">
        <v>41</v>
      </c>
      <c r="B31" s="104">
        <v>45568</v>
      </c>
      <c r="C31" s="72">
        <v>0.99</v>
      </c>
      <c r="D31" s="99" t="s">
        <v>331</v>
      </c>
      <c r="E31" s="99"/>
      <c r="F31" s="100" t="s">
        <v>264</v>
      </c>
      <c r="G31" s="101" t="s">
        <v>17</v>
      </c>
      <c r="H31" s="103" t="s">
        <v>257</v>
      </c>
    </row>
    <row r="32" spans="1:8" ht="19.5" customHeight="1" x14ac:dyDescent="0.15">
      <c r="A32" s="97" t="s">
        <v>41</v>
      </c>
      <c r="B32" s="104">
        <v>45568</v>
      </c>
      <c r="C32" s="72">
        <v>0.89</v>
      </c>
      <c r="D32" s="99" t="s">
        <v>546</v>
      </c>
      <c r="E32" s="100"/>
      <c r="F32" s="100" t="s">
        <v>264</v>
      </c>
      <c r="G32" s="101" t="s">
        <v>17</v>
      </c>
      <c r="H32" s="103" t="s">
        <v>257</v>
      </c>
    </row>
    <row r="33" spans="1:8" ht="19.5" customHeight="1" x14ac:dyDescent="0.15">
      <c r="A33" s="97" t="s">
        <v>41</v>
      </c>
      <c r="B33" s="104">
        <v>45568</v>
      </c>
      <c r="C33" s="72">
        <v>3.87</v>
      </c>
      <c r="D33" s="99" t="s">
        <v>247</v>
      </c>
      <c r="E33" s="100"/>
      <c r="F33" s="100" t="s">
        <v>264</v>
      </c>
      <c r="G33" s="101" t="s">
        <v>18</v>
      </c>
      <c r="H33" s="103" t="s">
        <v>257</v>
      </c>
    </row>
    <row r="34" spans="1:8" ht="19.5" customHeight="1" x14ac:dyDescent="0.15">
      <c r="A34" s="97" t="s">
        <v>41</v>
      </c>
      <c r="B34" s="104">
        <v>45572</v>
      </c>
      <c r="C34" s="72">
        <v>20.6</v>
      </c>
      <c r="D34" s="99" t="s">
        <v>817</v>
      </c>
      <c r="E34" s="100"/>
      <c r="F34" s="100" t="s">
        <v>818</v>
      </c>
      <c r="G34" s="101" t="s">
        <v>27</v>
      </c>
      <c r="H34" s="103" t="s">
        <v>278</v>
      </c>
    </row>
    <row r="35" spans="1:8" ht="19.5" customHeight="1" x14ac:dyDescent="0.15">
      <c r="A35" s="97" t="s">
        <v>41</v>
      </c>
      <c r="B35" s="104">
        <v>45572</v>
      </c>
      <c r="C35" s="72">
        <v>6.9</v>
      </c>
      <c r="D35" s="99" t="s">
        <v>819</v>
      </c>
      <c r="E35" s="100"/>
      <c r="F35" s="100" t="s">
        <v>820</v>
      </c>
      <c r="G35" s="101" t="s">
        <v>27</v>
      </c>
      <c r="H35" s="103" t="s">
        <v>278</v>
      </c>
    </row>
    <row r="36" spans="1:8" ht="19.5" customHeight="1" x14ac:dyDescent="0.15">
      <c r="A36" s="97" t="s">
        <v>41</v>
      </c>
      <c r="B36" s="104">
        <v>45516</v>
      </c>
      <c r="C36" s="72">
        <v>18.8</v>
      </c>
      <c r="D36" s="99" t="s">
        <v>821</v>
      </c>
      <c r="E36" s="100"/>
      <c r="F36" s="100" t="s">
        <v>822</v>
      </c>
      <c r="G36" s="101" t="s">
        <v>27</v>
      </c>
      <c r="H36" s="103" t="s">
        <v>257</v>
      </c>
    </row>
    <row r="37" spans="1:8" ht="19.5" customHeight="1" x14ac:dyDescent="0.15">
      <c r="A37" s="97" t="s">
        <v>41</v>
      </c>
      <c r="B37" s="104">
        <v>45516</v>
      </c>
      <c r="C37" s="72">
        <v>2.25</v>
      </c>
      <c r="D37" s="99" t="s">
        <v>823</v>
      </c>
      <c r="E37" s="100"/>
      <c r="F37" s="100" t="s">
        <v>824</v>
      </c>
      <c r="G37" s="101" t="s">
        <v>27</v>
      </c>
      <c r="H37" s="103" t="s">
        <v>257</v>
      </c>
    </row>
    <row r="38" spans="1:8" ht="19.5" customHeight="1" x14ac:dyDescent="0.15">
      <c r="A38" s="97" t="s">
        <v>41</v>
      </c>
      <c r="B38" s="104">
        <v>45518</v>
      </c>
      <c r="C38" s="72">
        <v>1.95</v>
      </c>
      <c r="D38" s="99" t="s">
        <v>337</v>
      </c>
      <c r="E38" s="100">
        <v>2</v>
      </c>
      <c r="F38" s="100" t="s">
        <v>825</v>
      </c>
      <c r="G38" s="101" t="s">
        <v>21</v>
      </c>
      <c r="H38" s="103" t="s">
        <v>257</v>
      </c>
    </row>
    <row r="39" spans="1:8" ht="19.5" customHeight="1" x14ac:dyDescent="0.15">
      <c r="A39" s="97" t="s">
        <v>41</v>
      </c>
      <c r="B39" s="104">
        <v>45518</v>
      </c>
      <c r="C39" s="72">
        <v>1.63</v>
      </c>
      <c r="D39" s="99" t="s">
        <v>826</v>
      </c>
      <c r="E39" s="100"/>
      <c r="F39" s="100" t="s">
        <v>264</v>
      </c>
      <c r="G39" s="101" t="s">
        <v>18</v>
      </c>
      <c r="H39" s="103" t="s">
        <v>257</v>
      </c>
    </row>
    <row r="40" spans="1:8" ht="19.5" customHeight="1" x14ac:dyDescent="0.15">
      <c r="A40" s="97" t="s">
        <v>41</v>
      </c>
      <c r="B40" s="104">
        <v>45518</v>
      </c>
      <c r="C40" s="72">
        <v>1.42</v>
      </c>
      <c r="D40" s="99" t="s">
        <v>712</v>
      </c>
      <c r="E40" s="100"/>
      <c r="F40" s="100" t="s">
        <v>264</v>
      </c>
      <c r="G40" s="101" t="s">
        <v>17</v>
      </c>
      <c r="H40" s="103" t="s">
        <v>257</v>
      </c>
    </row>
    <row r="41" spans="1:8" ht="19.5" customHeight="1" x14ac:dyDescent="0.15">
      <c r="A41" s="97" t="s">
        <v>41</v>
      </c>
      <c r="B41" s="104">
        <v>45518</v>
      </c>
      <c r="C41" s="72">
        <v>2.58</v>
      </c>
      <c r="D41" s="99" t="s">
        <v>54</v>
      </c>
      <c r="E41" s="100"/>
      <c r="F41" s="100" t="s">
        <v>264</v>
      </c>
      <c r="G41" s="101" t="s">
        <v>17</v>
      </c>
      <c r="H41" s="103" t="s">
        <v>257</v>
      </c>
    </row>
    <row r="42" spans="1:8" ht="19.5" customHeight="1" x14ac:dyDescent="0.15">
      <c r="A42" s="97" t="s">
        <v>41</v>
      </c>
      <c r="B42" s="104">
        <v>45520</v>
      </c>
      <c r="C42" s="72">
        <v>2.0499999999999998</v>
      </c>
      <c r="D42" s="99" t="s">
        <v>359</v>
      </c>
      <c r="E42" s="100"/>
      <c r="F42" s="100" t="s">
        <v>206</v>
      </c>
      <c r="G42" s="101" t="s">
        <v>17</v>
      </c>
      <c r="H42" s="103" t="s">
        <v>257</v>
      </c>
    </row>
    <row r="43" spans="1:8" ht="19.5" customHeight="1" x14ac:dyDescent="0.15">
      <c r="A43" s="97" t="s">
        <v>41</v>
      </c>
      <c r="B43" s="104">
        <v>45581</v>
      </c>
      <c r="C43" s="72">
        <v>2.99</v>
      </c>
      <c r="D43" s="99" t="s">
        <v>72</v>
      </c>
      <c r="E43" s="100"/>
      <c r="F43" s="100" t="s">
        <v>827</v>
      </c>
      <c r="G43" s="101" t="s">
        <v>18</v>
      </c>
      <c r="H43" s="102" t="s">
        <v>278</v>
      </c>
    </row>
    <row r="44" spans="1:8" ht="19.5" customHeight="1" x14ac:dyDescent="0.15">
      <c r="A44" s="97" t="s">
        <v>41</v>
      </c>
      <c r="B44" s="104">
        <v>45581</v>
      </c>
      <c r="C44" s="72">
        <v>3.99</v>
      </c>
      <c r="D44" s="99" t="s">
        <v>828</v>
      </c>
      <c r="E44" s="100"/>
      <c r="F44" s="100" t="s">
        <v>827</v>
      </c>
      <c r="G44" s="101" t="s">
        <v>17</v>
      </c>
      <c r="H44" s="102" t="s">
        <v>278</v>
      </c>
    </row>
    <row r="45" spans="1:8" ht="19.5" customHeight="1" x14ac:dyDescent="0.15">
      <c r="A45" s="97" t="s">
        <v>41</v>
      </c>
      <c r="B45" s="104">
        <v>45583</v>
      </c>
      <c r="C45" s="72">
        <v>1.6</v>
      </c>
      <c r="D45" s="99" t="s">
        <v>95</v>
      </c>
      <c r="E45" s="100">
        <v>4</v>
      </c>
      <c r="F45" s="100" t="s">
        <v>58</v>
      </c>
      <c r="G45" s="101" t="s">
        <v>17</v>
      </c>
      <c r="H45" s="102" t="s">
        <v>257</v>
      </c>
    </row>
    <row r="46" spans="1:8" ht="19.5" customHeight="1" x14ac:dyDescent="0.15">
      <c r="A46" s="97" t="s">
        <v>41</v>
      </c>
      <c r="B46" s="104">
        <v>45583</v>
      </c>
      <c r="C46" s="72">
        <v>3.8</v>
      </c>
      <c r="D46" s="99" t="s">
        <v>378</v>
      </c>
      <c r="E46" s="100">
        <v>2</v>
      </c>
      <c r="F46" s="100" t="s">
        <v>58</v>
      </c>
      <c r="G46" s="101" t="s">
        <v>18</v>
      </c>
      <c r="H46" s="102" t="s">
        <v>257</v>
      </c>
    </row>
    <row r="47" spans="1:8" ht="19.5" customHeight="1" x14ac:dyDescent="0.15">
      <c r="A47" s="97" t="s">
        <v>41</v>
      </c>
      <c r="B47" s="104">
        <v>45583</v>
      </c>
      <c r="C47" s="72">
        <v>2.95</v>
      </c>
      <c r="D47" s="99" t="s">
        <v>699</v>
      </c>
      <c r="E47" s="100">
        <v>1</v>
      </c>
      <c r="F47" s="100" t="s">
        <v>58</v>
      </c>
      <c r="G47" s="101" t="s">
        <v>18</v>
      </c>
      <c r="H47" s="102" t="s">
        <v>257</v>
      </c>
    </row>
    <row r="48" spans="1:8" ht="19.5" customHeight="1" x14ac:dyDescent="0.15">
      <c r="A48" s="97" t="s">
        <v>41</v>
      </c>
      <c r="B48" s="104">
        <v>45583</v>
      </c>
      <c r="C48" s="72">
        <v>2.85</v>
      </c>
      <c r="D48" s="99" t="s">
        <v>829</v>
      </c>
      <c r="E48" s="100">
        <v>1</v>
      </c>
      <c r="F48" s="100" t="s">
        <v>58</v>
      </c>
      <c r="G48" s="101" t="s">
        <v>18</v>
      </c>
      <c r="H48" s="102" t="s">
        <v>257</v>
      </c>
    </row>
    <row r="49" spans="1:8" ht="19.5" customHeight="1" x14ac:dyDescent="0.15">
      <c r="A49" s="97" t="s">
        <v>41</v>
      </c>
      <c r="B49" s="104">
        <v>45583</v>
      </c>
      <c r="C49" s="72">
        <v>3.88</v>
      </c>
      <c r="D49" s="99" t="s">
        <v>369</v>
      </c>
      <c r="E49" s="100">
        <v>1</v>
      </c>
      <c r="F49" s="100" t="s">
        <v>58</v>
      </c>
      <c r="G49" s="101" t="s">
        <v>18</v>
      </c>
      <c r="H49" s="102" t="s">
        <v>257</v>
      </c>
    </row>
    <row r="50" spans="1:8" ht="19.5" customHeight="1" x14ac:dyDescent="0.15">
      <c r="A50" s="97" t="s">
        <v>41</v>
      </c>
      <c r="B50" s="104">
        <v>45583</v>
      </c>
      <c r="C50" s="72">
        <v>3.3</v>
      </c>
      <c r="D50" s="99" t="s">
        <v>421</v>
      </c>
      <c r="E50" s="100">
        <v>2</v>
      </c>
      <c r="F50" s="100" t="s">
        <v>58</v>
      </c>
      <c r="G50" s="101" t="s">
        <v>18</v>
      </c>
      <c r="H50" s="103" t="s">
        <v>257</v>
      </c>
    </row>
    <row r="51" spans="1:8" ht="19.5" customHeight="1" x14ac:dyDescent="0.15">
      <c r="A51" s="97" t="s">
        <v>41</v>
      </c>
      <c r="B51" s="104">
        <v>45583</v>
      </c>
      <c r="C51" s="72">
        <v>1</v>
      </c>
      <c r="D51" s="99" t="s">
        <v>422</v>
      </c>
      <c r="E51" s="100">
        <v>1</v>
      </c>
      <c r="F51" s="100" t="s">
        <v>58</v>
      </c>
      <c r="G51" s="101" t="s">
        <v>18</v>
      </c>
      <c r="H51" s="102" t="s">
        <v>257</v>
      </c>
    </row>
    <row r="52" spans="1:8" ht="19.5" customHeight="1" x14ac:dyDescent="0.15">
      <c r="A52" s="97" t="s">
        <v>41</v>
      </c>
      <c r="B52" s="104">
        <v>45583</v>
      </c>
      <c r="C52" s="72">
        <v>0.36</v>
      </c>
      <c r="D52" s="99" t="s">
        <v>410</v>
      </c>
      <c r="E52" s="100"/>
      <c r="F52" s="100" t="s">
        <v>58</v>
      </c>
      <c r="G52" s="101" t="s">
        <v>17</v>
      </c>
      <c r="H52" s="102" t="s">
        <v>257</v>
      </c>
    </row>
    <row r="53" spans="1:8" ht="19.5" customHeight="1" x14ac:dyDescent="0.15">
      <c r="A53" s="97" t="s">
        <v>41</v>
      </c>
      <c r="B53" s="104">
        <v>45586</v>
      </c>
      <c r="C53" s="72">
        <v>5.77</v>
      </c>
      <c r="D53" s="99" t="s">
        <v>110</v>
      </c>
      <c r="E53" s="100">
        <v>500</v>
      </c>
      <c r="F53" s="99" t="s">
        <v>830</v>
      </c>
      <c r="G53" s="101" t="s">
        <v>18</v>
      </c>
      <c r="H53" s="103" t="s">
        <v>278</v>
      </c>
    </row>
    <row r="54" spans="1:8" ht="19.5" customHeight="1" x14ac:dyDescent="0.15">
      <c r="A54" s="97" t="s">
        <v>41</v>
      </c>
      <c r="B54" s="104">
        <v>45586</v>
      </c>
      <c r="C54" s="72">
        <v>6.07</v>
      </c>
      <c r="D54" s="99" t="s">
        <v>831</v>
      </c>
      <c r="E54" s="100">
        <v>500</v>
      </c>
      <c r="F54" s="99" t="s">
        <v>830</v>
      </c>
      <c r="G54" s="101" t="s">
        <v>18</v>
      </c>
      <c r="H54" s="103" t="s">
        <v>278</v>
      </c>
    </row>
    <row r="55" spans="1:8" ht="19.5" customHeight="1" x14ac:dyDescent="0.15">
      <c r="A55" s="97" t="s">
        <v>41</v>
      </c>
      <c r="B55" s="104">
        <v>45586</v>
      </c>
      <c r="C55" s="72">
        <v>7.79</v>
      </c>
      <c r="D55" s="99" t="s">
        <v>411</v>
      </c>
      <c r="E55" s="100">
        <v>4</v>
      </c>
      <c r="F55" s="99" t="s">
        <v>830</v>
      </c>
      <c r="G55" s="101" t="s">
        <v>16</v>
      </c>
      <c r="H55" s="103" t="s">
        <v>278</v>
      </c>
    </row>
    <row r="56" spans="1:8" ht="19.5" customHeight="1" x14ac:dyDescent="0.15">
      <c r="A56" s="97" t="s">
        <v>41</v>
      </c>
      <c r="B56" s="104">
        <v>45586</v>
      </c>
      <c r="C56" s="72">
        <v>1.69</v>
      </c>
      <c r="D56" s="99" t="s">
        <v>410</v>
      </c>
      <c r="E56" s="100"/>
      <c r="F56" s="99" t="s">
        <v>48</v>
      </c>
      <c r="G56" s="101" t="s">
        <v>17</v>
      </c>
      <c r="H56" s="103" t="s">
        <v>278</v>
      </c>
    </row>
    <row r="57" spans="1:8" ht="19.5" customHeight="1" x14ac:dyDescent="0.15">
      <c r="A57" s="97" t="s">
        <v>41</v>
      </c>
      <c r="B57" s="104">
        <v>45586</v>
      </c>
      <c r="C57" s="72">
        <v>1.42</v>
      </c>
      <c r="D57" s="99" t="s">
        <v>806</v>
      </c>
      <c r="E57" s="100"/>
      <c r="F57" s="99" t="s">
        <v>48</v>
      </c>
      <c r="G57" s="101" t="s">
        <v>17</v>
      </c>
      <c r="H57" s="103" t="s">
        <v>278</v>
      </c>
    </row>
    <row r="58" spans="1:8" ht="19.5" customHeight="1" x14ac:dyDescent="0.15">
      <c r="A58" s="97" t="s">
        <v>41</v>
      </c>
      <c r="B58" s="104">
        <v>45586</v>
      </c>
      <c r="C58" s="72">
        <v>0.79</v>
      </c>
      <c r="D58" s="99" t="s">
        <v>832</v>
      </c>
      <c r="E58" s="100"/>
      <c r="F58" s="99" t="s">
        <v>48</v>
      </c>
      <c r="G58" s="101" t="s">
        <v>18</v>
      </c>
      <c r="H58" s="103" t="s">
        <v>278</v>
      </c>
    </row>
    <row r="59" spans="1:8" ht="19.5" customHeight="1" x14ac:dyDescent="0.15">
      <c r="A59" s="97" t="s">
        <v>41</v>
      </c>
      <c r="B59" s="104">
        <v>45589</v>
      </c>
      <c r="C59" s="72">
        <v>4.9800000000000004</v>
      </c>
      <c r="D59" s="99" t="s">
        <v>176</v>
      </c>
      <c r="E59" s="100"/>
      <c r="F59" s="100" t="s">
        <v>58</v>
      </c>
      <c r="G59" s="101" t="s">
        <v>18</v>
      </c>
      <c r="H59" s="103" t="s">
        <v>278</v>
      </c>
    </row>
    <row r="60" spans="1:8" ht="19.5" customHeight="1" x14ac:dyDescent="0.15">
      <c r="A60" s="97" t="s">
        <v>41</v>
      </c>
      <c r="B60" s="104">
        <v>45589</v>
      </c>
      <c r="C60" s="72">
        <v>2.71</v>
      </c>
      <c r="D60" s="99" t="s">
        <v>833</v>
      </c>
      <c r="E60" s="100"/>
      <c r="F60" s="100" t="s">
        <v>58</v>
      </c>
      <c r="G60" s="101" t="s">
        <v>18</v>
      </c>
      <c r="H60" s="103" t="s">
        <v>278</v>
      </c>
    </row>
    <row r="61" spans="1:8" ht="19.5" customHeight="1" x14ac:dyDescent="0.15">
      <c r="A61" s="97" t="s">
        <v>41</v>
      </c>
      <c r="B61" s="104">
        <v>45589</v>
      </c>
      <c r="C61" s="72">
        <v>2.66</v>
      </c>
      <c r="D61" s="99" t="s">
        <v>62</v>
      </c>
      <c r="E61" s="100"/>
      <c r="F61" s="100" t="s">
        <v>58</v>
      </c>
      <c r="G61" s="101" t="s">
        <v>18</v>
      </c>
      <c r="H61" s="103" t="s">
        <v>278</v>
      </c>
    </row>
    <row r="62" spans="1:8" ht="19.5" customHeight="1" x14ac:dyDescent="0.15">
      <c r="A62" s="97" t="s">
        <v>41</v>
      </c>
      <c r="B62" s="104">
        <v>45589</v>
      </c>
      <c r="C62" s="72">
        <v>3</v>
      </c>
      <c r="D62" s="99" t="s">
        <v>63</v>
      </c>
      <c r="E62" s="100"/>
      <c r="F62" s="100" t="s">
        <v>58</v>
      </c>
      <c r="G62" s="101" t="s">
        <v>18</v>
      </c>
      <c r="H62" s="103" t="s">
        <v>278</v>
      </c>
    </row>
    <row r="63" spans="1:8" ht="19.5" customHeight="1" x14ac:dyDescent="0.15">
      <c r="A63" s="97" t="s">
        <v>41</v>
      </c>
      <c r="B63" s="104">
        <v>45589</v>
      </c>
      <c r="C63" s="72">
        <v>1.41</v>
      </c>
      <c r="D63" s="99" t="s">
        <v>726</v>
      </c>
      <c r="E63" s="100"/>
      <c r="F63" s="100" t="s">
        <v>58</v>
      </c>
      <c r="G63" s="101" t="s">
        <v>17</v>
      </c>
      <c r="H63" s="103" t="s">
        <v>278</v>
      </c>
    </row>
    <row r="64" spans="1:8" ht="19.5" customHeight="1" x14ac:dyDescent="0.15">
      <c r="A64" s="97" t="s">
        <v>41</v>
      </c>
      <c r="B64" s="104">
        <v>45589</v>
      </c>
      <c r="C64" s="72">
        <v>3.88</v>
      </c>
      <c r="D64" s="99" t="s">
        <v>247</v>
      </c>
      <c r="E64" s="100"/>
      <c r="F64" s="100" t="s">
        <v>58</v>
      </c>
      <c r="G64" s="101" t="s">
        <v>18</v>
      </c>
      <c r="H64" s="103" t="s">
        <v>278</v>
      </c>
    </row>
    <row r="65" spans="1:8" ht="19.5" customHeight="1" x14ac:dyDescent="0.15">
      <c r="A65" s="97" t="s">
        <v>41</v>
      </c>
      <c r="B65" s="104">
        <v>45589</v>
      </c>
      <c r="C65" s="72">
        <v>2.34</v>
      </c>
      <c r="D65" s="99" t="s">
        <v>188</v>
      </c>
      <c r="E65" s="100"/>
      <c r="F65" s="100" t="s">
        <v>58</v>
      </c>
      <c r="G65" s="101" t="s">
        <v>18</v>
      </c>
      <c r="H65" s="103" t="s">
        <v>278</v>
      </c>
    </row>
    <row r="66" spans="1:8" ht="19.5" customHeight="1" x14ac:dyDescent="0.15">
      <c r="A66" s="97" t="s">
        <v>41</v>
      </c>
      <c r="B66" s="104">
        <v>45589</v>
      </c>
      <c r="C66" s="72">
        <v>3.04</v>
      </c>
      <c r="D66" s="99" t="s">
        <v>834</v>
      </c>
      <c r="E66" s="100"/>
      <c r="F66" s="100" t="s">
        <v>58</v>
      </c>
      <c r="G66" s="101" t="s">
        <v>16</v>
      </c>
      <c r="H66" s="103" t="s">
        <v>278</v>
      </c>
    </row>
    <row r="67" spans="1:8" ht="19.5" customHeight="1" x14ac:dyDescent="0.15">
      <c r="A67" s="97" t="s">
        <v>41</v>
      </c>
      <c r="B67" s="104">
        <v>45589</v>
      </c>
      <c r="C67" s="72">
        <v>3.86</v>
      </c>
      <c r="D67" s="99" t="s">
        <v>185</v>
      </c>
      <c r="E67" s="100"/>
      <c r="F67" s="100" t="s">
        <v>58</v>
      </c>
      <c r="G67" s="101" t="s">
        <v>16</v>
      </c>
      <c r="H67" s="103" t="s">
        <v>278</v>
      </c>
    </row>
    <row r="68" spans="1:8" ht="19.5" customHeight="1" x14ac:dyDescent="0.15">
      <c r="A68" s="97" t="s">
        <v>41</v>
      </c>
      <c r="B68" s="104">
        <v>45589</v>
      </c>
      <c r="C68" s="72">
        <v>1.96</v>
      </c>
      <c r="D68" s="99" t="s">
        <v>835</v>
      </c>
      <c r="E68" s="100"/>
      <c r="F68" s="100" t="s">
        <v>58</v>
      </c>
      <c r="G68" s="101" t="s">
        <v>17</v>
      </c>
      <c r="H68" s="103" t="s">
        <v>278</v>
      </c>
    </row>
    <row r="69" spans="1:8" ht="19.5" customHeight="1" x14ac:dyDescent="0.15">
      <c r="A69" s="97" t="s">
        <v>41</v>
      </c>
      <c r="B69" s="104">
        <v>45589</v>
      </c>
      <c r="C69" s="72">
        <v>1.22</v>
      </c>
      <c r="D69" s="99" t="s">
        <v>836</v>
      </c>
      <c r="E69" s="100"/>
      <c r="F69" s="100" t="s">
        <v>58</v>
      </c>
      <c r="G69" s="101" t="s">
        <v>17</v>
      </c>
      <c r="H69" s="103" t="s">
        <v>278</v>
      </c>
    </row>
    <row r="70" spans="1:8" ht="19.5" customHeight="1" x14ac:dyDescent="0.15">
      <c r="A70" s="97" t="s">
        <v>41</v>
      </c>
      <c r="B70" s="104">
        <v>45585</v>
      </c>
      <c r="C70" s="72">
        <v>30</v>
      </c>
      <c r="D70" s="99" t="s">
        <v>600</v>
      </c>
      <c r="E70" s="100"/>
      <c r="F70" s="99" t="s">
        <v>837</v>
      </c>
      <c r="G70" s="101" t="s">
        <v>27</v>
      </c>
      <c r="H70" s="102" t="s">
        <v>257</v>
      </c>
    </row>
    <row r="71" spans="1:8" ht="19.5" customHeight="1" x14ac:dyDescent="0.15">
      <c r="A71" s="97" t="s">
        <v>41</v>
      </c>
      <c r="B71" s="104">
        <v>45591</v>
      </c>
      <c r="C71" s="72">
        <v>0.6</v>
      </c>
      <c r="D71" s="99" t="s">
        <v>835</v>
      </c>
      <c r="E71" s="100"/>
      <c r="F71" s="99" t="s">
        <v>256</v>
      </c>
      <c r="G71" s="101" t="s">
        <v>17</v>
      </c>
      <c r="H71" s="102" t="s">
        <v>257</v>
      </c>
    </row>
    <row r="72" spans="1:8" ht="19.5" customHeight="1" x14ac:dyDescent="0.15">
      <c r="A72" s="97" t="s">
        <v>41</v>
      </c>
      <c r="B72" s="104">
        <v>45591</v>
      </c>
      <c r="C72" s="72">
        <v>5.8</v>
      </c>
      <c r="D72" s="99" t="s">
        <v>838</v>
      </c>
      <c r="E72" s="100">
        <v>2</v>
      </c>
      <c r="F72" s="99" t="s">
        <v>839</v>
      </c>
      <c r="G72" s="101" t="s">
        <v>18</v>
      </c>
      <c r="H72" s="102" t="s">
        <v>278</v>
      </c>
    </row>
    <row r="73" spans="1:8" ht="19.5" customHeight="1" x14ac:dyDescent="0.15">
      <c r="A73" s="97" t="s">
        <v>41</v>
      </c>
      <c r="B73" s="104">
        <v>45591</v>
      </c>
      <c r="C73" s="72">
        <v>3.9</v>
      </c>
      <c r="D73" s="99" t="s">
        <v>840</v>
      </c>
      <c r="E73" s="105"/>
      <c r="F73" s="99" t="s">
        <v>839</v>
      </c>
      <c r="G73" s="101" t="s">
        <v>18</v>
      </c>
      <c r="H73" s="102" t="s">
        <v>278</v>
      </c>
    </row>
    <row r="74" spans="1:8" ht="19.5" customHeight="1" x14ac:dyDescent="0.15">
      <c r="A74" s="97" t="s">
        <v>41</v>
      </c>
      <c r="B74" s="104">
        <v>45591</v>
      </c>
      <c r="C74" s="72">
        <v>5</v>
      </c>
      <c r="D74" s="99" t="s">
        <v>841</v>
      </c>
      <c r="E74" s="100"/>
      <c r="F74" s="99" t="s">
        <v>839</v>
      </c>
      <c r="G74" s="101" t="s">
        <v>18</v>
      </c>
      <c r="H74" s="102" t="s">
        <v>278</v>
      </c>
    </row>
    <row r="75" spans="1:8" ht="19.5" customHeight="1" x14ac:dyDescent="0.15">
      <c r="A75" s="97" t="s">
        <v>41</v>
      </c>
      <c r="B75" s="104">
        <v>45591</v>
      </c>
      <c r="C75" s="72">
        <v>5</v>
      </c>
      <c r="D75" s="99" t="s">
        <v>842</v>
      </c>
      <c r="E75" s="100"/>
      <c r="F75" s="99" t="s">
        <v>839</v>
      </c>
      <c r="G75" s="101" t="s">
        <v>18</v>
      </c>
      <c r="H75" s="102" t="s">
        <v>278</v>
      </c>
    </row>
    <row r="76" spans="1:8" ht="19.5" customHeight="1" x14ac:dyDescent="0.15">
      <c r="A76" s="97" t="s">
        <v>41</v>
      </c>
      <c r="B76" s="104">
        <v>45591</v>
      </c>
      <c r="C76" s="72">
        <v>28</v>
      </c>
      <c r="D76" s="99" t="s">
        <v>843</v>
      </c>
      <c r="E76" s="100" t="s">
        <v>844</v>
      </c>
      <c r="F76" s="99" t="s">
        <v>839</v>
      </c>
      <c r="G76" s="101" t="s">
        <v>18</v>
      </c>
      <c r="H76" s="102" t="s">
        <v>278</v>
      </c>
    </row>
    <row r="77" spans="1:8" ht="19.5" customHeight="1" x14ac:dyDescent="0.15">
      <c r="A77" s="97" t="s">
        <v>41</v>
      </c>
      <c r="B77" s="104">
        <v>45593</v>
      </c>
      <c r="C77" s="72">
        <v>0.75</v>
      </c>
      <c r="D77" s="99" t="s">
        <v>546</v>
      </c>
      <c r="E77" s="100"/>
      <c r="F77" s="100" t="s">
        <v>206</v>
      </c>
      <c r="G77" s="101" t="s">
        <v>17</v>
      </c>
      <c r="H77" s="102" t="s">
        <v>257</v>
      </c>
    </row>
    <row r="78" spans="1:8" ht="19.5" customHeight="1" x14ac:dyDescent="0.15">
      <c r="A78" s="97" t="s">
        <v>41</v>
      </c>
      <c r="B78" s="104">
        <v>45593</v>
      </c>
      <c r="C78" s="72">
        <v>3.3</v>
      </c>
      <c r="D78" s="99" t="s">
        <v>362</v>
      </c>
      <c r="E78" s="100"/>
      <c r="F78" s="100" t="s">
        <v>48</v>
      </c>
      <c r="G78" s="101" t="s">
        <v>18</v>
      </c>
      <c r="H78" s="102" t="s">
        <v>257</v>
      </c>
    </row>
    <row r="79" spans="1:8" ht="19.5" customHeight="1" x14ac:dyDescent="0.15">
      <c r="A79" s="97" t="s">
        <v>41</v>
      </c>
      <c r="B79" s="104">
        <v>45593</v>
      </c>
      <c r="C79" s="72">
        <v>1.41</v>
      </c>
      <c r="D79" s="99" t="s">
        <v>726</v>
      </c>
      <c r="E79" s="100"/>
      <c r="F79" s="100" t="s">
        <v>48</v>
      </c>
      <c r="G79" s="101" t="s">
        <v>17</v>
      </c>
      <c r="H79" s="102" t="s">
        <v>257</v>
      </c>
    </row>
    <row r="80" spans="1:8" ht="19.5" customHeight="1" x14ac:dyDescent="0.15">
      <c r="A80" s="97" t="s">
        <v>41</v>
      </c>
      <c r="B80" s="104">
        <v>45593</v>
      </c>
      <c r="C80" s="72">
        <v>2.5</v>
      </c>
      <c r="D80" s="99" t="s">
        <v>410</v>
      </c>
      <c r="E80" s="100"/>
      <c r="F80" s="100" t="s">
        <v>48</v>
      </c>
      <c r="G80" s="101" t="s">
        <v>17</v>
      </c>
      <c r="H80" s="102" t="s">
        <v>257</v>
      </c>
    </row>
    <row r="81" spans="1:8" ht="19.5" customHeight="1" x14ac:dyDescent="0.15">
      <c r="A81" s="97" t="s">
        <v>41</v>
      </c>
      <c r="B81" s="104">
        <v>45593</v>
      </c>
      <c r="C81" s="72">
        <v>22</v>
      </c>
      <c r="D81" s="99" t="s">
        <v>845</v>
      </c>
      <c r="E81" s="100"/>
      <c r="F81" s="100" t="s">
        <v>846</v>
      </c>
      <c r="G81" s="101" t="s">
        <v>18</v>
      </c>
      <c r="H81" s="102" t="s">
        <v>278</v>
      </c>
    </row>
    <row r="82" spans="1:8" ht="19.5" customHeight="1" x14ac:dyDescent="0.15">
      <c r="A82" s="97" t="s">
        <v>41</v>
      </c>
      <c r="B82" s="105">
        <v>45579</v>
      </c>
      <c r="C82" s="72">
        <v>2.7</v>
      </c>
      <c r="D82" s="99" t="s">
        <v>847</v>
      </c>
      <c r="E82" s="100"/>
      <c r="F82" s="100" t="s">
        <v>848</v>
      </c>
      <c r="G82" s="101" t="s">
        <v>18</v>
      </c>
      <c r="H82" s="102" t="s">
        <v>278</v>
      </c>
    </row>
    <row r="83" spans="1:8" ht="19.5" customHeight="1" x14ac:dyDescent="0.15">
      <c r="A83" s="97" t="s">
        <v>41</v>
      </c>
      <c r="B83" s="105">
        <v>45580</v>
      </c>
      <c r="C83" s="72">
        <v>15.97</v>
      </c>
      <c r="D83" s="99" t="s">
        <v>849</v>
      </c>
      <c r="E83" s="100"/>
      <c r="F83" s="100" t="s">
        <v>777</v>
      </c>
      <c r="G83" s="101" t="s">
        <v>22</v>
      </c>
      <c r="H83" s="102" t="s">
        <v>278</v>
      </c>
    </row>
    <row r="84" spans="1:8" ht="19.5" customHeight="1" x14ac:dyDescent="0.15">
      <c r="A84" s="97" t="s">
        <v>41</v>
      </c>
      <c r="B84" s="104">
        <v>45586</v>
      </c>
      <c r="C84" s="72">
        <v>3.6</v>
      </c>
      <c r="D84" s="99" t="s">
        <v>850</v>
      </c>
      <c r="E84" s="100"/>
      <c r="F84" s="100" t="s">
        <v>259</v>
      </c>
      <c r="G84" s="101" t="s">
        <v>27</v>
      </c>
      <c r="H84" s="102" t="s">
        <v>278</v>
      </c>
    </row>
    <row r="85" spans="1:8" ht="19.5" customHeight="1" x14ac:dyDescent="0.15">
      <c r="A85" s="97"/>
      <c r="B85" s="104"/>
      <c r="C85" s="106"/>
      <c r="D85" s="99"/>
      <c r="E85" s="100"/>
      <c r="F85" s="100"/>
      <c r="G85" s="101"/>
      <c r="H85" s="102"/>
    </row>
    <row r="86" spans="1:8" ht="19.5" customHeight="1" x14ac:dyDescent="0.15">
      <c r="A86" s="97"/>
      <c r="B86" s="104"/>
      <c r="C86" s="106"/>
      <c r="D86" s="99"/>
      <c r="E86" s="100"/>
      <c r="F86" s="100"/>
      <c r="G86" s="101"/>
      <c r="H86" s="102"/>
    </row>
    <row r="87" spans="1:8" ht="19.5" customHeight="1" x14ac:dyDescent="0.15">
      <c r="A87" s="97"/>
      <c r="B87" s="104"/>
      <c r="C87" s="106"/>
      <c r="D87" s="99"/>
      <c r="E87" s="100"/>
      <c r="F87" s="100"/>
      <c r="G87" s="101"/>
      <c r="H87" s="102"/>
    </row>
    <row r="88" spans="1:8" ht="19.5" customHeight="1" x14ac:dyDescent="0.15">
      <c r="A88" s="97"/>
      <c r="B88" s="104"/>
      <c r="C88" s="106"/>
      <c r="D88" s="99"/>
      <c r="E88" s="100"/>
      <c r="F88" s="100"/>
      <c r="G88" s="101"/>
      <c r="H88" s="102"/>
    </row>
    <row r="89" spans="1:8" ht="19.5" customHeight="1" x14ac:dyDescent="0.15">
      <c r="A89" s="97"/>
      <c r="B89" s="104"/>
      <c r="C89" s="106"/>
      <c r="D89" s="99"/>
      <c r="E89" s="100"/>
      <c r="F89" s="100"/>
      <c r="G89" s="101"/>
      <c r="H89" s="102"/>
    </row>
    <row r="90" spans="1:8" ht="19.5" customHeight="1" x14ac:dyDescent="0.15">
      <c r="A90" s="97"/>
      <c r="B90" s="105"/>
      <c r="C90" s="106"/>
      <c r="D90" s="99"/>
      <c r="E90" s="100"/>
      <c r="F90" s="100"/>
      <c r="G90" s="101"/>
      <c r="H90" s="102"/>
    </row>
    <row r="91" spans="1:8" ht="19.5" customHeight="1" x14ac:dyDescent="0.15">
      <c r="A91" s="97"/>
      <c r="B91" s="104"/>
      <c r="C91" s="106"/>
      <c r="D91" s="99"/>
      <c r="E91" s="100"/>
      <c r="F91" s="100"/>
      <c r="G91" s="101"/>
      <c r="H91" s="102"/>
    </row>
    <row r="92" spans="1:8" ht="19.5" customHeight="1" x14ac:dyDescent="0.15">
      <c r="A92" s="97"/>
      <c r="B92" s="104"/>
      <c r="C92" s="106"/>
      <c r="D92" s="99"/>
      <c r="E92" s="100"/>
      <c r="F92" s="99"/>
      <c r="G92" s="101"/>
      <c r="H92" s="10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A00-000000000000}">
          <x14:formula1>
            <xm:f>Resumen!$B$3:$C$20</xm:f>
          </x14:formula1>
          <xm:sqref>G5:G92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FF00"/>
    <outlinePr summaryBelow="0" summaryRight="0"/>
  </sheetPr>
  <dimension ref="A1:H105"/>
  <sheetViews>
    <sheetView showGridLines="0" workbookViewId="0"/>
  </sheetViews>
  <sheetFormatPr baseColWidth="10" defaultColWidth="12.6640625" defaultRowHeight="15.75" customHeight="1" x14ac:dyDescent="0.15"/>
  <cols>
    <col min="1" max="1" width="2.1640625" customWidth="1"/>
    <col min="2" max="2" width="12.1640625" customWidth="1"/>
    <col min="3" max="3" width="8.1640625" customWidth="1"/>
    <col min="4" max="4" width="19.1640625" customWidth="1"/>
    <col min="5" max="5" width="7.33203125" customWidth="1"/>
    <col min="6" max="6" width="10.1640625" customWidth="1"/>
    <col min="7" max="7" width="18.6640625" customWidth="1"/>
    <col min="8" max="8" width="10.6640625" customWidth="1"/>
  </cols>
  <sheetData>
    <row r="1" spans="1:8" ht="15.75" customHeight="1" x14ac:dyDescent="0.15">
      <c r="A1" s="77"/>
      <c r="B1" s="126" t="s">
        <v>30</v>
      </c>
      <c r="C1" s="127"/>
      <c r="D1" s="77"/>
      <c r="E1" s="128"/>
      <c r="F1" s="77"/>
      <c r="G1" s="128"/>
      <c r="H1" s="129"/>
    </row>
    <row r="2" spans="1:8" ht="15.75" customHeight="1" x14ac:dyDescent="0.15">
      <c r="A2" s="84"/>
      <c r="B2" s="129" t="s">
        <v>33</v>
      </c>
      <c r="C2" s="130">
        <f>SUM(C4:C116)</f>
        <v>568.59000000000026</v>
      </c>
      <c r="D2" s="129" t="s">
        <v>32</v>
      </c>
      <c r="E2" s="131">
        <f>SUMIFS(C4:C105,A4:A105,"&lt;&gt;N")</f>
        <v>0</v>
      </c>
      <c r="F2" s="129" t="s">
        <v>34</v>
      </c>
      <c r="G2" s="131">
        <f>SUMIFS(C4:C105,A4:A105,"&lt;&gt;F")</f>
        <v>568.59000000000026</v>
      </c>
      <c r="H2" s="131">
        <f>E2+G2</f>
        <v>568.59000000000026</v>
      </c>
    </row>
    <row r="3" spans="1:8" ht="15.75" customHeight="1" x14ac:dyDescent="0.15">
      <c r="A3" s="85"/>
      <c r="B3" s="132" t="s">
        <v>162</v>
      </c>
      <c r="C3" s="133" t="s">
        <v>36</v>
      </c>
      <c r="D3" s="132" t="s">
        <v>37</v>
      </c>
      <c r="E3" s="132" t="s">
        <v>38</v>
      </c>
      <c r="F3" s="132" t="s">
        <v>39</v>
      </c>
      <c r="G3" s="132" t="s">
        <v>40</v>
      </c>
      <c r="H3" s="134" t="s">
        <v>37</v>
      </c>
    </row>
    <row r="4" spans="1:8" ht="15.75" customHeight="1" x14ac:dyDescent="0.15">
      <c r="A4" s="135" t="s">
        <v>41</v>
      </c>
      <c r="B4" s="104">
        <v>45295</v>
      </c>
      <c r="C4" s="136">
        <v>73.900000000000006</v>
      </c>
      <c r="D4" s="99" t="s">
        <v>851</v>
      </c>
      <c r="E4" s="100">
        <v>2</v>
      </c>
      <c r="F4" s="100" t="s">
        <v>43</v>
      </c>
      <c r="G4" s="100" t="s">
        <v>28</v>
      </c>
      <c r="H4" s="103" t="s">
        <v>278</v>
      </c>
    </row>
    <row r="5" spans="1:8" ht="15.75" customHeight="1" x14ac:dyDescent="0.15">
      <c r="A5" s="135" t="s">
        <v>41</v>
      </c>
      <c r="B5" s="104">
        <v>45596</v>
      </c>
      <c r="C5" s="136">
        <v>2.64</v>
      </c>
      <c r="D5" s="99" t="s">
        <v>852</v>
      </c>
      <c r="E5" s="99">
        <v>200</v>
      </c>
      <c r="F5" s="100" t="s">
        <v>48</v>
      </c>
      <c r="G5" s="100" t="s">
        <v>18</v>
      </c>
      <c r="H5" s="103" t="s">
        <v>278</v>
      </c>
    </row>
    <row r="6" spans="1:8" ht="15.75" customHeight="1" x14ac:dyDescent="0.15">
      <c r="A6" s="135" t="s">
        <v>41</v>
      </c>
      <c r="B6" s="104">
        <v>45596</v>
      </c>
      <c r="C6" s="136">
        <v>3.48</v>
      </c>
      <c r="D6" s="99" t="s">
        <v>853</v>
      </c>
      <c r="E6" s="100">
        <v>350</v>
      </c>
      <c r="F6" s="100" t="s">
        <v>48</v>
      </c>
      <c r="G6" s="100" t="s">
        <v>18</v>
      </c>
      <c r="H6" s="103" t="s">
        <v>278</v>
      </c>
    </row>
    <row r="7" spans="1:8" ht="15.75" customHeight="1" x14ac:dyDescent="0.15">
      <c r="A7" s="135" t="s">
        <v>41</v>
      </c>
      <c r="B7" s="104">
        <v>45596</v>
      </c>
      <c r="C7" s="136">
        <v>1.41</v>
      </c>
      <c r="D7" s="99" t="s">
        <v>854</v>
      </c>
      <c r="E7" s="99"/>
      <c r="F7" s="100" t="s">
        <v>48</v>
      </c>
      <c r="G7" s="100" t="s">
        <v>17</v>
      </c>
      <c r="H7" s="103" t="s">
        <v>278</v>
      </c>
    </row>
    <row r="8" spans="1:8" ht="15.75" customHeight="1" x14ac:dyDescent="0.15">
      <c r="A8" s="135" t="s">
        <v>41</v>
      </c>
      <c r="B8" s="104">
        <v>45596</v>
      </c>
      <c r="C8" s="136">
        <v>3.99</v>
      </c>
      <c r="D8" s="99" t="s">
        <v>855</v>
      </c>
      <c r="E8" s="99"/>
      <c r="F8" s="100" t="s">
        <v>856</v>
      </c>
      <c r="G8" s="100" t="s">
        <v>17</v>
      </c>
      <c r="H8" s="103" t="s">
        <v>278</v>
      </c>
    </row>
    <row r="9" spans="1:8" ht="15.75" customHeight="1" x14ac:dyDescent="0.15">
      <c r="A9" s="135" t="s">
        <v>41</v>
      </c>
      <c r="B9" s="104">
        <v>45597</v>
      </c>
      <c r="C9" s="136">
        <v>1.89</v>
      </c>
      <c r="D9" s="99" t="s">
        <v>857</v>
      </c>
      <c r="E9" s="99"/>
      <c r="F9" s="100" t="s">
        <v>858</v>
      </c>
      <c r="G9" s="100" t="s">
        <v>18</v>
      </c>
      <c r="H9" s="103"/>
    </row>
    <row r="10" spans="1:8" ht="15.75" customHeight="1" x14ac:dyDescent="0.15">
      <c r="A10" s="135" t="s">
        <v>41</v>
      </c>
      <c r="B10" s="104">
        <v>45597</v>
      </c>
      <c r="C10" s="136">
        <v>5.99</v>
      </c>
      <c r="D10" s="99" t="s">
        <v>859</v>
      </c>
      <c r="E10" s="99" t="s">
        <v>52</v>
      </c>
      <c r="F10" s="100" t="s">
        <v>858</v>
      </c>
      <c r="G10" s="100" t="s">
        <v>18</v>
      </c>
      <c r="H10" s="103"/>
    </row>
    <row r="11" spans="1:8" ht="15.75" customHeight="1" x14ac:dyDescent="0.15">
      <c r="A11" s="135" t="s">
        <v>41</v>
      </c>
      <c r="B11" s="104">
        <v>45597</v>
      </c>
      <c r="C11" s="136">
        <v>5.69</v>
      </c>
      <c r="D11" s="99" t="s">
        <v>860</v>
      </c>
      <c r="E11" s="99" t="s">
        <v>52</v>
      </c>
      <c r="F11" s="100" t="s">
        <v>858</v>
      </c>
      <c r="G11" s="100" t="s">
        <v>18</v>
      </c>
      <c r="H11" s="103"/>
    </row>
    <row r="12" spans="1:8" ht="15.75" customHeight="1" x14ac:dyDescent="0.15">
      <c r="A12" s="135" t="s">
        <v>41</v>
      </c>
      <c r="B12" s="104">
        <v>45597</v>
      </c>
      <c r="C12" s="136">
        <v>6.29</v>
      </c>
      <c r="D12" s="99" t="s">
        <v>861</v>
      </c>
      <c r="E12" s="99" t="s">
        <v>52</v>
      </c>
      <c r="F12" s="100" t="s">
        <v>858</v>
      </c>
      <c r="G12" s="100" t="s">
        <v>16</v>
      </c>
      <c r="H12" s="103" t="s">
        <v>257</v>
      </c>
    </row>
    <row r="13" spans="1:8" ht="15.75" customHeight="1" x14ac:dyDescent="0.15">
      <c r="A13" s="135" t="s">
        <v>41</v>
      </c>
      <c r="B13" s="104">
        <v>45597</v>
      </c>
      <c r="C13" s="136">
        <v>1.49</v>
      </c>
      <c r="D13" s="99" t="s">
        <v>862</v>
      </c>
      <c r="E13" s="99"/>
      <c r="F13" s="100" t="s">
        <v>858</v>
      </c>
      <c r="G13" s="100" t="s">
        <v>18</v>
      </c>
      <c r="H13" s="103"/>
    </row>
    <row r="14" spans="1:8" ht="15.75" customHeight="1" x14ac:dyDescent="0.15">
      <c r="A14" s="135" t="s">
        <v>41</v>
      </c>
      <c r="B14" s="104">
        <v>45597</v>
      </c>
      <c r="C14" s="136">
        <v>0.57999999999999996</v>
      </c>
      <c r="D14" s="99" t="s">
        <v>267</v>
      </c>
      <c r="E14" s="99">
        <v>2</v>
      </c>
      <c r="F14" s="100" t="s">
        <v>858</v>
      </c>
      <c r="G14" s="100" t="s">
        <v>18</v>
      </c>
      <c r="H14" s="103"/>
    </row>
    <row r="15" spans="1:8" ht="15.75" customHeight="1" x14ac:dyDescent="0.15">
      <c r="A15" s="135" t="s">
        <v>41</v>
      </c>
      <c r="B15" s="104">
        <v>45597</v>
      </c>
      <c r="C15" s="136">
        <v>1.49</v>
      </c>
      <c r="D15" s="99" t="s">
        <v>863</v>
      </c>
      <c r="E15" s="99"/>
      <c r="F15" s="100" t="s">
        <v>858</v>
      </c>
      <c r="G15" s="100" t="s">
        <v>18</v>
      </c>
      <c r="H15" s="103"/>
    </row>
    <row r="16" spans="1:8" ht="15.75" customHeight="1" x14ac:dyDescent="0.15">
      <c r="A16" s="135" t="s">
        <v>41</v>
      </c>
      <c r="B16" s="104">
        <v>45597</v>
      </c>
      <c r="C16" s="136">
        <v>1.49</v>
      </c>
      <c r="D16" s="99" t="s">
        <v>864</v>
      </c>
      <c r="E16" s="100">
        <v>14</v>
      </c>
      <c r="F16" s="100" t="s">
        <v>858</v>
      </c>
      <c r="G16" s="100" t="s">
        <v>18</v>
      </c>
      <c r="H16" s="103"/>
    </row>
    <row r="17" spans="1:8" ht="15.75" customHeight="1" x14ac:dyDescent="0.15">
      <c r="A17" s="135" t="s">
        <v>41</v>
      </c>
      <c r="B17" s="104">
        <v>45597</v>
      </c>
      <c r="C17" s="136">
        <v>2.19</v>
      </c>
      <c r="D17" s="99" t="s">
        <v>865</v>
      </c>
      <c r="E17" s="99" t="s">
        <v>866</v>
      </c>
      <c r="F17" s="100" t="s">
        <v>858</v>
      </c>
      <c r="G17" s="100" t="s">
        <v>16</v>
      </c>
      <c r="H17" s="102" t="s">
        <v>257</v>
      </c>
    </row>
    <row r="18" spans="1:8" ht="15.75" customHeight="1" x14ac:dyDescent="0.15">
      <c r="A18" s="135" t="s">
        <v>41</v>
      </c>
      <c r="B18" s="104">
        <v>45597</v>
      </c>
      <c r="C18" s="136">
        <f>3.79 - 0.4</f>
        <v>3.39</v>
      </c>
      <c r="D18" s="99" t="s">
        <v>867</v>
      </c>
      <c r="E18" s="99" t="s">
        <v>868</v>
      </c>
      <c r="F18" s="100" t="s">
        <v>858</v>
      </c>
      <c r="G18" s="100" t="s">
        <v>16</v>
      </c>
      <c r="H18" s="103" t="s">
        <v>257</v>
      </c>
    </row>
    <row r="19" spans="1:8" ht="15.75" customHeight="1" x14ac:dyDescent="0.15">
      <c r="A19" s="135" t="s">
        <v>41</v>
      </c>
      <c r="B19" s="104">
        <v>45598</v>
      </c>
      <c r="C19" s="136">
        <v>0.37</v>
      </c>
      <c r="D19" s="99" t="s">
        <v>869</v>
      </c>
      <c r="E19" s="100"/>
      <c r="F19" s="100" t="s">
        <v>256</v>
      </c>
      <c r="G19" s="100" t="s">
        <v>17</v>
      </c>
      <c r="H19" s="102" t="s">
        <v>257</v>
      </c>
    </row>
    <row r="20" spans="1:8" ht="15.75" customHeight="1" x14ac:dyDescent="0.15">
      <c r="A20" s="135" t="s">
        <v>41</v>
      </c>
      <c r="B20" s="104">
        <v>45599</v>
      </c>
      <c r="C20" s="136">
        <v>1.07</v>
      </c>
      <c r="D20" s="99" t="s">
        <v>546</v>
      </c>
      <c r="E20" s="99"/>
      <c r="F20" s="100" t="s">
        <v>206</v>
      </c>
      <c r="G20" s="100" t="s">
        <v>17</v>
      </c>
      <c r="H20" s="103" t="s">
        <v>257</v>
      </c>
    </row>
    <row r="21" spans="1:8" ht="15.75" customHeight="1" x14ac:dyDescent="0.15">
      <c r="A21" s="135" t="s">
        <v>41</v>
      </c>
      <c r="B21" s="104">
        <v>45599</v>
      </c>
      <c r="C21" s="136">
        <v>2.35</v>
      </c>
      <c r="D21" s="99" t="s">
        <v>870</v>
      </c>
      <c r="E21" s="100"/>
      <c r="F21" s="100" t="s">
        <v>206</v>
      </c>
      <c r="G21" s="100" t="s">
        <v>17</v>
      </c>
      <c r="H21" s="103" t="s">
        <v>257</v>
      </c>
    </row>
    <row r="22" spans="1:8" ht="15.75" customHeight="1" x14ac:dyDescent="0.15">
      <c r="A22" s="135" t="s">
        <v>41</v>
      </c>
      <c r="B22" s="104">
        <v>45601</v>
      </c>
      <c r="C22" s="136">
        <v>1.5</v>
      </c>
      <c r="D22" s="99" t="s">
        <v>871</v>
      </c>
      <c r="E22" s="100">
        <v>1</v>
      </c>
      <c r="F22" s="100" t="s">
        <v>58</v>
      </c>
      <c r="G22" s="100" t="s">
        <v>18</v>
      </c>
      <c r="H22" s="103" t="s">
        <v>278</v>
      </c>
    </row>
    <row r="23" spans="1:8" ht="15.75" customHeight="1" x14ac:dyDescent="0.15">
      <c r="A23" s="135" t="s">
        <v>41</v>
      </c>
      <c r="B23" s="104">
        <v>45601</v>
      </c>
      <c r="C23" s="136">
        <v>1.55</v>
      </c>
      <c r="D23" s="99" t="s">
        <v>335</v>
      </c>
      <c r="E23" s="100">
        <v>1</v>
      </c>
      <c r="F23" s="100" t="s">
        <v>58</v>
      </c>
      <c r="G23" s="100" t="s">
        <v>19</v>
      </c>
      <c r="H23" s="103" t="s">
        <v>278</v>
      </c>
    </row>
    <row r="24" spans="1:8" ht="15.75" customHeight="1" x14ac:dyDescent="0.15">
      <c r="A24" s="135" t="s">
        <v>41</v>
      </c>
      <c r="B24" s="104">
        <v>45601</v>
      </c>
      <c r="C24" s="136">
        <v>1</v>
      </c>
      <c r="D24" s="99" t="s">
        <v>75</v>
      </c>
      <c r="E24" s="100">
        <v>1</v>
      </c>
      <c r="F24" s="100" t="s">
        <v>58</v>
      </c>
      <c r="G24" s="100" t="s">
        <v>18</v>
      </c>
      <c r="H24" s="103" t="s">
        <v>278</v>
      </c>
    </row>
    <row r="25" spans="1:8" ht="15.75" customHeight="1" x14ac:dyDescent="0.15">
      <c r="A25" s="135" t="s">
        <v>41</v>
      </c>
      <c r="B25" s="104">
        <v>45601</v>
      </c>
      <c r="C25" s="136">
        <v>1.45</v>
      </c>
      <c r="D25" s="99" t="s">
        <v>872</v>
      </c>
      <c r="E25" s="100">
        <v>4</v>
      </c>
      <c r="F25" s="100" t="s">
        <v>58</v>
      </c>
      <c r="G25" s="100" t="s">
        <v>19</v>
      </c>
      <c r="H25" s="103" t="s">
        <v>278</v>
      </c>
    </row>
    <row r="26" spans="1:8" ht="15.75" customHeight="1" x14ac:dyDescent="0.15">
      <c r="A26" s="135" t="s">
        <v>41</v>
      </c>
      <c r="B26" s="104">
        <v>45601</v>
      </c>
      <c r="C26" s="136">
        <v>1.9</v>
      </c>
      <c r="D26" s="99" t="s">
        <v>873</v>
      </c>
      <c r="E26" s="100">
        <v>1</v>
      </c>
      <c r="F26" s="100" t="s">
        <v>58</v>
      </c>
      <c r="G26" s="100" t="s">
        <v>18</v>
      </c>
      <c r="H26" s="103" t="s">
        <v>278</v>
      </c>
    </row>
    <row r="27" spans="1:8" ht="15.75" customHeight="1" x14ac:dyDescent="0.15">
      <c r="A27" s="135" t="s">
        <v>41</v>
      </c>
      <c r="B27" s="104">
        <v>45601</v>
      </c>
      <c r="C27" s="136">
        <v>0.75</v>
      </c>
      <c r="D27" s="99" t="s">
        <v>874</v>
      </c>
      <c r="E27" s="100">
        <v>3</v>
      </c>
      <c r="F27" s="100" t="s">
        <v>58</v>
      </c>
      <c r="G27" s="100" t="s">
        <v>19</v>
      </c>
      <c r="H27" s="103" t="s">
        <v>278</v>
      </c>
    </row>
    <row r="28" spans="1:8" ht="15.75" customHeight="1" x14ac:dyDescent="0.15">
      <c r="A28" s="135" t="s">
        <v>41</v>
      </c>
      <c r="B28" s="104">
        <v>45601</v>
      </c>
      <c r="C28" s="136">
        <v>1.17</v>
      </c>
      <c r="D28" s="99" t="s">
        <v>875</v>
      </c>
      <c r="E28" s="100">
        <v>1</v>
      </c>
      <c r="F28" s="100" t="s">
        <v>58</v>
      </c>
      <c r="G28" s="100" t="s">
        <v>18</v>
      </c>
      <c r="H28" s="103" t="s">
        <v>278</v>
      </c>
    </row>
    <row r="29" spans="1:8" ht="15.75" customHeight="1" x14ac:dyDescent="0.15">
      <c r="A29" s="135" t="s">
        <v>41</v>
      </c>
      <c r="B29" s="104">
        <v>45601</v>
      </c>
      <c r="C29" s="136">
        <v>1.85</v>
      </c>
      <c r="D29" s="99" t="s">
        <v>876</v>
      </c>
      <c r="E29" s="100">
        <v>1</v>
      </c>
      <c r="F29" s="100" t="s">
        <v>58</v>
      </c>
      <c r="G29" s="100" t="s">
        <v>18</v>
      </c>
      <c r="H29" s="103" t="s">
        <v>278</v>
      </c>
    </row>
    <row r="30" spans="1:8" ht="15.75" customHeight="1" x14ac:dyDescent="0.15">
      <c r="A30" s="135" t="s">
        <v>41</v>
      </c>
      <c r="B30" s="104">
        <v>45601</v>
      </c>
      <c r="C30" s="136">
        <v>2.7</v>
      </c>
      <c r="D30" s="99" t="s">
        <v>877</v>
      </c>
      <c r="E30" s="100">
        <v>1</v>
      </c>
      <c r="F30" s="100" t="s">
        <v>58</v>
      </c>
      <c r="G30" s="100" t="s">
        <v>18</v>
      </c>
      <c r="H30" s="103" t="s">
        <v>278</v>
      </c>
    </row>
    <row r="31" spans="1:8" ht="15.75" customHeight="1" x14ac:dyDescent="0.15">
      <c r="A31" s="135" t="s">
        <v>41</v>
      </c>
      <c r="B31" s="104">
        <v>45601</v>
      </c>
      <c r="C31" s="136">
        <v>1.41</v>
      </c>
      <c r="D31" s="99" t="s">
        <v>878</v>
      </c>
      <c r="E31" s="99">
        <v>1</v>
      </c>
      <c r="F31" s="100" t="s">
        <v>58</v>
      </c>
      <c r="G31" s="100" t="s">
        <v>17</v>
      </c>
      <c r="H31" s="103" t="s">
        <v>278</v>
      </c>
    </row>
    <row r="32" spans="1:8" ht="15.75" customHeight="1" x14ac:dyDescent="0.15">
      <c r="A32" s="135" t="s">
        <v>41</v>
      </c>
      <c r="B32" s="104">
        <v>45604</v>
      </c>
      <c r="C32" s="136">
        <v>35</v>
      </c>
      <c r="D32" s="99" t="s">
        <v>453</v>
      </c>
      <c r="E32" s="100"/>
      <c r="F32" s="100" t="s">
        <v>879</v>
      </c>
      <c r="G32" s="100" t="s">
        <v>27</v>
      </c>
      <c r="H32" s="102" t="s">
        <v>257</v>
      </c>
    </row>
    <row r="33" spans="1:8" ht="15.75" customHeight="1" x14ac:dyDescent="0.15">
      <c r="A33" s="135" t="s">
        <v>41</v>
      </c>
      <c r="B33" s="104">
        <v>45605</v>
      </c>
      <c r="C33" s="136">
        <v>2.99</v>
      </c>
      <c r="D33" s="99" t="s">
        <v>308</v>
      </c>
      <c r="E33" s="100">
        <v>1</v>
      </c>
      <c r="F33" s="100" t="s">
        <v>103</v>
      </c>
      <c r="G33" s="100" t="s">
        <v>18</v>
      </c>
      <c r="H33" s="103" t="s">
        <v>257</v>
      </c>
    </row>
    <row r="34" spans="1:8" ht="15.75" customHeight="1" x14ac:dyDescent="0.15">
      <c r="A34" s="135" t="s">
        <v>41</v>
      </c>
      <c r="B34" s="104">
        <v>45605</v>
      </c>
      <c r="C34" s="136">
        <v>1.55</v>
      </c>
      <c r="D34" s="99" t="s">
        <v>718</v>
      </c>
      <c r="E34" s="100">
        <v>1</v>
      </c>
      <c r="F34" s="100" t="s">
        <v>103</v>
      </c>
      <c r="G34" s="100" t="s">
        <v>18</v>
      </c>
      <c r="H34" s="103" t="s">
        <v>257</v>
      </c>
    </row>
    <row r="35" spans="1:8" ht="15.75" customHeight="1" x14ac:dyDescent="0.15">
      <c r="A35" s="135" t="s">
        <v>41</v>
      </c>
      <c r="B35" s="104">
        <v>45605</v>
      </c>
      <c r="C35" s="136">
        <v>4.1900000000000004</v>
      </c>
      <c r="D35" s="99" t="s">
        <v>576</v>
      </c>
      <c r="E35" s="100" t="s">
        <v>52</v>
      </c>
      <c r="F35" s="100" t="s">
        <v>48</v>
      </c>
      <c r="G35" s="100" t="s">
        <v>18</v>
      </c>
      <c r="H35" s="103" t="s">
        <v>257</v>
      </c>
    </row>
    <row r="36" spans="1:8" ht="15.75" customHeight="1" x14ac:dyDescent="0.15">
      <c r="A36" s="135" t="s">
        <v>41</v>
      </c>
      <c r="B36" s="104">
        <v>45605</v>
      </c>
      <c r="C36" s="136">
        <v>3.49</v>
      </c>
      <c r="D36" s="99" t="s">
        <v>880</v>
      </c>
      <c r="E36" s="100"/>
      <c r="F36" s="100" t="s">
        <v>48</v>
      </c>
      <c r="G36" s="100" t="s">
        <v>18</v>
      </c>
      <c r="H36" s="103" t="s">
        <v>257</v>
      </c>
    </row>
    <row r="37" spans="1:8" ht="15.75" customHeight="1" x14ac:dyDescent="0.15">
      <c r="A37" s="135" t="s">
        <v>41</v>
      </c>
      <c r="B37" s="104">
        <v>45605</v>
      </c>
      <c r="C37" s="136">
        <v>3.99</v>
      </c>
      <c r="D37" s="99" t="s">
        <v>881</v>
      </c>
      <c r="E37" s="100"/>
      <c r="F37" s="100" t="s">
        <v>48</v>
      </c>
      <c r="G37" s="100" t="s">
        <v>26</v>
      </c>
      <c r="H37" s="103" t="s">
        <v>257</v>
      </c>
    </row>
    <row r="38" spans="1:8" ht="15.75" customHeight="1" x14ac:dyDescent="0.15">
      <c r="A38" s="135" t="s">
        <v>41</v>
      </c>
      <c r="B38" s="104">
        <v>45605</v>
      </c>
      <c r="C38" s="136">
        <v>3.99</v>
      </c>
      <c r="D38" s="99" t="s">
        <v>881</v>
      </c>
      <c r="E38" s="100"/>
      <c r="F38" s="100" t="s">
        <v>48</v>
      </c>
      <c r="G38" s="100" t="s">
        <v>26</v>
      </c>
      <c r="H38" s="103" t="s">
        <v>257</v>
      </c>
    </row>
    <row r="39" spans="1:8" ht="15.75" customHeight="1" x14ac:dyDescent="0.15">
      <c r="A39" s="135" t="s">
        <v>41</v>
      </c>
      <c r="B39" s="104">
        <v>45605</v>
      </c>
      <c r="C39" s="136">
        <v>4.99</v>
      </c>
      <c r="D39" s="99" t="s">
        <v>881</v>
      </c>
      <c r="E39" s="100"/>
      <c r="F39" s="100" t="s">
        <v>48</v>
      </c>
      <c r="G39" s="100" t="s">
        <v>26</v>
      </c>
      <c r="H39" s="103" t="s">
        <v>257</v>
      </c>
    </row>
    <row r="40" spans="1:8" ht="15.75" customHeight="1" x14ac:dyDescent="0.15">
      <c r="A40" s="135" t="s">
        <v>41</v>
      </c>
      <c r="B40" s="104">
        <v>45605</v>
      </c>
      <c r="C40" s="136">
        <v>15.7</v>
      </c>
      <c r="D40" s="99" t="s">
        <v>615</v>
      </c>
      <c r="E40" s="100"/>
      <c r="F40" s="100" t="s">
        <v>882</v>
      </c>
      <c r="G40" s="100" t="s">
        <v>27</v>
      </c>
      <c r="H40" s="103" t="s">
        <v>278</v>
      </c>
    </row>
    <row r="41" spans="1:8" ht="15.75" customHeight="1" x14ac:dyDescent="0.15">
      <c r="A41" s="135" t="s">
        <v>41</v>
      </c>
      <c r="B41" s="104">
        <v>45607</v>
      </c>
      <c r="C41" s="136">
        <v>6.93</v>
      </c>
      <c r="D41" s="99" t="s">
        <v>314</v>
      </c>
      <c r="E41" s="100">
        <v>9</v>
      </c>
      <c r="F41" s="100" t="s">
        <v>264</v>
      </c>
      <c r="G41" s="100" t="s">
        <v>18</v>
      </c>
      <c r="H41" s="102" t="s">
        <v>257</v>
      </c>
    </row>
    <row r="42" spans="1:8" ht="15.75" customHeight="1" x14ac:dyDescent="0.15">
      <c r="A42" s="135" t="s">
        <v>41</v>
      </c>
      <c r="B42" s="104">
        <v>45607</v>
      </c>
      <c r="C42" s="136">
        <v>3.86</v>
      </c>
      <c r="D42" s="99" t="s">
        <v>247</v>
      </c>
      <c r="E42" s="100"/>
      <c r="F42" s="100" t="s">
        <v>264</v>
      </c>
      <c r="G42" s="100" t="s">
        <v>18</v>
      </c>
      <c r="H42" s="103" t="s">
        <v>257</v>
      </c>
    </row>
    <row r="43" spans="1:8" ht="15.75" customHeight="1" x14ac:dyDescent="0.15">
      <c r="A43" s="135" t="s">
        <v>41</v>
      </c>
      <c r="B43" s="104">
        <v>45607</v>
      </c>
      <c r="C43" s="136">
        <v>1.41</v>
      </c>
      <c r="D43" s="99" t="s">
        <v>712</v>
      </c>
      <c r="E43" s="100"/>
      <c r="F43" s="100" t="s">
        <v>264</v>
      </c>
      <c r="G43" s="100" t="s">
        <v>17</v>
      </c>
      <c r="H43" s="103" t="s">
        <v>257</v>
      </c>
    </row>
    <row r="44" spans="1:8" ht="15.75" customHeight="1" x14ac:dyDescent="0.15">
      <c r="A44" s="135" t="s">
        <v>41</v>
      </c>
      <c r="B44" s="104">
        <v>45607</v>
      </c>
      <c r="C44" s="136">
        <v>1.1299999999999999</v>
      </c>
      <c r="D44" s="99" t="s">
        <v>546</v>
      </c>
      <c r="E44" s="100"/>
      <c r="F44" s="100" t="s">
        <v>275</v>
      </c>
      <c r="G44" s="100" t="s">
        <v>17</v>
      </c>
      <c r="H44" s="102" t="s">
        <v>257</v>
      </c>
    </row>
    <row r="45" spans="1:8" ht="15.75" customHeight="1" x14ac:dyDescent="0.15">
      <c r="A45" s="135" t="s">
        <v>41</v>
      </c>
      <c r="B45" s="104">
        <v>45608</v>
      </c>
      <c r="C45" s="136">
        <v>4.51</v>
      </c>
      <c r="D45" s="99" t="s">
        <v>362</v>
      </c>
      <c r="E45" s="100" t="s">
        <v>883</v>
      </c>
      <c r="F45" s="100" t="s">
        <v>884</v>
      </c>
      <c r="G45" s="100" t="s">
        <v>18</v>
      </c>
      <c r="H45" s="102" t="s">
        <v>257</v>
      </c>
    </row>
    <row r="46" spans="1:8" ht="15.75" customHeight="1" x14ac:dyDescent="0.15">
      <c r="A46" s="135" t="s">
        <v>41</v>
      </c>
      <c r="B46" s="104">
        <v>45608</v>
      </c>
      <c r="C46" s="136">
        <v>7.89</v>
      </c>
      <c r="D46" s="99" t="s">
        <v>411</v>
      </c>
      <c r="E46" s="137" t="s">
        <v>885</v>
      </c>
      <c r="F46" s="100" t="s">
        <v>884</v>
      </c>
      <c r="G46" s="100" t="s">
        <v>16</v>
      </c>
      <c r="H46" s="102" t="s">
        <v>257</v>
      </c>
    </row>
    <row r="47" spans="1:8" ht="15.75" customHeight="1" x14ac:dyDescent="0.15">
      <c r="A47" s="135" t="s">
        <v>41</v>
      </c>
      <c r="B47" s="104">
        <v>45608</v>
      </c>
      <c r="C47" s="136">
        <v>10.55</v>
      </c>
      <c r="D47" s="99" t="s">
        <v>886</v>
      </c>
      <c r="E47" s="137" t="s">
        <v>887</v>
      </c>
      <c r="F47" s="100" t="s">
        <v>884</v>
      </c>
      <c r="G47" s="100" t="s">
        <v>16</v>
      </c>
      <c r="H47" s="102" t="s">
        <v>257</v>
      </c>
    </row>
    <row r="48" spans="1:8" ht="15.75" customHeight="1" x14ac:dyDescent="0.15">
      <c r="A48" s="135" t="s">
        <v>41</v>
      </c>
      <c r="B48" s="104">
        <v>45610</v>
      </c>
      <c r="C48" s="136">
        <v>1.1299999999999999</v>
      </c>
      <c r="D48" s="99" t="s">
        <v>732</v>
      </c>
      <c r="E48" s="100"/>
      <c r="F48" s="100" t="s">
        <v>264</v>
      </c>
      <c r="G48" s="100" t="s">
        <v>17</v>
      </c>
      <c r="H48" s="102" t="s">
        <v>257</v>
      </c>
    </row>
    <row r="49" spans="1:8" ht="15.75" customHeight="1" x14ac:dyDescent="0.15">
      <c r="A49" s="135" t="s">
        <v>41</v>
      </c>
      <c r="B49" s="104">
        <v>45610</v>
      </c>
      <c r="C49" s="136">
        <v>2.68</v>
      </c>
      <c r="D49" s="99" t="s">
        <v>888</v>
      </c>
      <c r="E49" s="100"/>
      <c r="F49" s="100" t="s">
        <v>264</v>
      </c>
      <c r="G49" s="100" t="s">
        <v>17</v>
      </c>
      <c r="H49" s="102" t="s">
        <v>257</v>
      </c>
    </row>
    <row r="50" spans="1:8" ht="13" x14ac:dyDescent="0.15">
      <c r="A50" s="135" t="s">
        <v>41</v>
      </c>
      <c r="B50" s="104">
        <v>45611</v>
      </c>
      <c r="C50" s="136">
        <v>2.96</v>
      </c>
      <c r="D50" s="99" t="s">
        <v>889</v>
      </c>
      <c r="E50" s="100" t="s">
        <v>890</v>
      </c>
      <c r="F50" s="100" t="s">
        <v>58</v>
      </c>
      <c r="G50" s="100" t="s">
        <v>18</v>
      </c>
      <c r="H50" s="102" t="s">
        <v>278</v>
      </c>
    </row>
    <row r="51" spans="1:8" ht="13" x14ac:dyDescent="0.15">
      <c r="A51" s="135" t="s">
        <v>41</v>
      </c>
      <c r="B51" s="104">
        <v>45611</v>
      </c>
      <c r="C51" s="136">
        <v>2.2999999999999998</v>
      </c>
      <c r="D51" s="99" t="s">
        <v>891</v>
      </c>
      <c r="E51" s="100">
        <v>12</v>
      </c>
      <c r="F51" s="100" t="s">
        <v>58</v>
      </c>
      <c r="G51" s="100" t="s">
        <v>18</v>
      </c>
      <c r="H51" s="102" t="s">
        <v>278</v>
      </c>
    </row>
    <row r="52" spans="1:8" ht="13" x14ac:dyDescent="0.15">
      <c r="A52" s="135" t="s">
        <v>41</v>
      </c>
      <c r="B52" s="104">
        <v>45611</v>
      </c>
      <c r="C52" s="136">
        <v>1.75</v>
      </c>
      <c r="D52" s="99" t="s">
        <v>519</v>
      </c>
      <c r="E52" s="100">
        <v>3</v>
      </c>
      <c r="F52" s="100" t="s">
        <v>58</v>
      </c>
      <c r="G52" s="100" t="s">
        <v>18</v>
      </c>
      <c r="H52" s="102" t="s">
        <v>278</v>
      </c>
    </row>
    <row r="53" spans="1:8" ht="13" x14ac:dyDescent="0.15">
      <c r="A53" s="135" t="s">
        <v>41</v>
      </c>
      <c r="B53" s="104">
        <v>45611</v>
      </c>
      <c r="C53" s="136">
        <v>1.2</v>
      </c>
      <c r="D53" s="99" t="s">
        <v>493</v>
      </c>
      <c r="E53" s="100"/>
      <c r="F53" s="100" t="s">
        <v>58</v>
      </c>
      <c r="G53" s="100" t="s">
        <v>18</v>
      </c>
      <c r="H53" s="102" t="s">
        <v>278</v>
      </c>
    </row>
    <row r="54" spans="1:8" ht="13" x14ac:dyDescent="0.15">
      <c r="A54" s="135" t="s">
        <v>41</v>
      </c>
      <c r="B54" s="104">
        <v>45611</v>
      </c>
      <c r="C54" s="136">
        <v>1.45</v>
      </c>
      <c r="D54" s="99" t="s">
        <v>847</v>
      </c>
      <c r="E54" s="100"/>
      <c r="F54" s="100" t="s">
        <v>58</v>
      </c>
      <c r="G54" s="100" t="s">
        <v>18</v>
      </c>
      <c r="H54" s="102" t="s">
        <v>278</v>
      </c>
    </row>
    <row r="55" spans="1:8" ht="13" x14ac:dyDescent="0.15">
      <c r="A55" s="135" t="s">
        <v>41</v>
      </c>
      <c r="B55" s="104">
        <v>45611</v>
      </c>
      <c r="C55" s="136">
        <v>1.79</v>
      </c>
      <c r="D55" s="99" t="s">
        <v>892</v>
      </c>
      <c r="E55" s="100"/>
      <c r="F55" s="100" t="s">
        <v>858</v>
      </c>
      <c r="G55" s="100" t="s">
        <v>18</v>
      </c>
      <c r="H55" s="103" t="s">
        <v>278</v>
      </c>
    </row>
    <row r="56" spans="1:8" ht="13" x14ac:dyDescent="0.15">
      <c r="A56" s="135" t="s">
        <v>41</v>
      </c>
      <c r="B56" s="104">
        <v>45611</v>
      </c>
      <c r="C56" s="136">
        <v>0.99</v>
      </c>
      <c r="D56" s="99" t="s">
        <v>893</v>
      </c>
      <c r="E56" s="100"/>
      <c r="F56" s="100" t="s">
        <v>858</v>
      </c>
      <c r="G56" s="100" t="s">
        <v>18</v>
      </c>
      <c r="H56" s="103" t="s">
        <v>278</v>
      </c>
    </row>
    <row r="57" spans="1:8" ht="13" x14ac:dyDescent="0.15">
      <c r="A57" s="135" t="s">
        <v>41</v>
      </c>
      <c r="B57" s="104">
        <v>45611</v>
      </c>
      <c r="C57" s="136">
        <v>5.98</v>
      </c>
      <c r="D57" s="99" t="s">
        <v>894</v>
      </c>
      <c r="E57" s="100">
        <v>2</v>
      </c>
      <c r="F57" s="100" t="s">
        <v>858</v>
      </c>
      <c r="G57" s="100" t="s">
        <v>18</v>
      </c>
      <c r="H57" s="103" t="s">
        <v>278</v>
      </c>
    </row>
    <row r="58" spans="1:8" ht="13" x14ac:dyDescent="0.15">
      <c r="A58" s="135" t="s">
        <v>41</v>
      </c>
      <c r="B58" s="104">
        <v>45611</v>
      </c>
      <c r="C58" s="136">
        <v>1.99</v>
      </c>
      <c r="D58" s="99" t="s">
        <v>895</v>
      </c>
      <c r="E58" s="100"/>
      <c r="F58" s="100" t="s">
        <v>858</v>
      </c>
      <c r="G58" s="100" t="s">
        <v>18</v>
      </c>
      <c r="H58" s="103" t="s">
        <v>278</v>
      </c>
    </row>
    <row r="59" spans="1:8" ht="13" x14ac:dyDescent="0.15">
      <c r="A59" s="135" t="s">
        <v>41</v>
      </c>
      <c r="B59" s="104">
        <v>45611</v>
      </c>
      <c r="C59" s="136">
        <v>7.49</v>
      </c>
      <c r="D59" s="99" t="s">
        <v>896</v>
      </c>
      <c r="E59" s="100">
        <v>1</v>
      </c>
      <c r="F59" s="100" t="s">
        <v>858</v>
      </c>
      <c r="G59" s="100" t="s">
        <v>18</v>
      </c>
      <c r="H59" s="102" t="s">
        <v>278</v>
      </c>
    </row>
    <row r="60" spans="1:8" ht="13" x14ac:dyDescent="0.15">
      <c r="A60" s="135" t="s">
        <v>41</v>
      </c>
      <c r="B60" s="104">
        <v>45611</v>
      </c>
      <c r="C60" s="136">
        <v>1.89</v>
      </c>
      <c r="D60" s="99" t="s">
        <v>897</v>
      </c>
      <c r="E60" s="100">
        <v>1</v>
      </c>
      <c r="F60" s="100" t="s">
        <v>858</v>
      </c>
      <c r="G60" s="100" t="s">
        <v>18</v>
      </c>
      <c r="H60" s="102" t="s">
        <v>278</v>
      </c>
    </row>
    <row r="61" spans="1:8" ht="13" x14ac:dyDescent="0.15">
      <c r="A61" s="135" t="s">
        <v>41</v>
      </c>
      <c r="B61" s="104">
        <v>45611</v>
      </c>
      <c r="C61" s="136">
        <v>1.57</v>
      </c>
      <c r="D61" s="99" t="s">
        <v>200</v>
      </c>
      <c r="E61" s="100"/>
      <c r="F61" s="100" t="s">
        <v>264</v>
      </c>
      <c r="G61" s="100" t="s">
        <v>18</v>
      </c>
      <c r="H61" s="102"/>
    </row>
    <row r="62" spans="1:8" ht="13" x14ac:dyDescent="0.15">
      <c r="A62" s="135" t="s">
        <v>41</v>
      </c>
      <c r="B62" s="104">
        <v>45611</v>
      </c>
      <c r="C62" s="136">
        <v>3.39</v>
      </c>
      <c r="D62" s="99" t="s">
        <v>898</v>
      </c>
      <c r="E62" s="100"/>
      <c r="F62" s="100" t="s">
        <v>264</v>
      </c>
      <c r="G62" s="100" t="s">
        <v>18</v>
      </c>
      <c r="H62" s="102"/>
    </row>
    <row r="63" spans="1:8" ht="13" x14ac:dyDescent="0.15">
      <c r="A63" s="135" t="s">
        <v>41</v>
      </c>
      <c r="B63" s="104">
        <v>45611</v>
      </c>
      <c r="C63" s="136">
        <v>1.6</v>
      </c>
      <c r="D63" s="99" t="s">
        <v>331</v>
      </c>
      <c r="E63" s="100">
        <v>4</v>
      </c>
      <c r="F63" s="100" t="s">
        <v>58</v>
      </c>
      <c r="G63" s="100" t="s">
        <v>17</v>
      </c>
      <c r="H63" s="102" t="s">
        <v>278</v>
      </c>
    </row>
    <row r="64" spans="1:8" ht="13" x14ac:dyDescent="0.15">
      <c r="A64" s="135" t="s">
        <v>41</v>
      </c>
      <c r="B64" s="104">
        <v>45611</v>
      </c>
      <c r="C64" s="136">
        <v>16.399999999999999</v>
      </c>
      <c r="D64" s="99" t="s">
        <v>899</v>
      </c>
      <c r="E64" s="100">
        <v>2</v>
      </c>
      <c r="F64" s="100" t="s">
        <v>777</v>
      </c>
      <c r="G64" s="100" t="s">
        <v>26</v>
      </c>
      <c r="H64" s="102" t="s">
        <v>278</v>
      </c>
    </row>
    <row r="65" spans="1:8" ht="13" x14ac:dyDescent="0.15">
      <c r="A65" s="135" t="s">
        <v>41</v>
      </c>
      <c r="B65" s="104">
        <v>45613</v>
      </c>
      <c r="C65" s="136">
        <v>33.020000000000003</v>
      </c>
      <c r="D65" s="99" t="s">
        <v>900</v>
      </c>
      <c r="E65" s="100"/>
      <c r="F65" s="100" t="s">
        <v>901</v>
      </c>
      <c r="G65" s="100" t="s">
        <v>27</v>
      </c>
      <c r="H65" s="102" t="s">
        <v>278</v>
      </c>
    </row>
    <row r="66" spans="1:8" ht="13" x14ac:dyDescent="0.15">
      <c r="A66" s="135" t="s">
        <v>41</v>
      </c>
      <c r="B66" s="104">
        <v>45614</v>
      </c>
      <c r="C66" s="136">
        <v>1.17</v>
      </c>
      <c r="D66" s="99" t="s">
        <v>546</v>
      </c>
      <c r="E66" s="100"/>
      <c r="F66" s="100" t="s">
        <v>275</v>
      </c>
      <c r="G66" s="100" t="s">
        <v>17</v>
      </c>
      <c r="H66" s="102" t="s">
        <v>257</v>
      </c>
    </row>
    <row r="67" spans="1:8" ht="13" x14ac:dyDescent="0.15">
      <c r="A67" s="135" t="s">
        <v>41</v>
      </c>
      <c r="B67" s="104">
        <v>45614</v>
      </c>
      <c r="C67" s="136">
        <v>3.86</v>
      </c>
      <c r="D67" s="99" t="s">
        <v>247</v>
      </c>
      <c r="E67" s="100"/>
      <c r="F67" s="100" t="s">
        <v>264</v>
      </c>
      <c r="G67" s="100" t="s">
        <v>18</v>
      </c>
      <c r="H67" s="102" t="s">
        <v>257</v>
      </c>
    </row>
    <row r="68" spans="1:8" ht="13" x14ac:dyDescent="0.15">
      <c r="A68" s="135" t="s">
        <v>41</v>
      </c>
      <c r="B68" s="104">
        <v>45614</v>
      </c>
      <c r="C68" s="136">
        <v>10.65</v>
      </c>
      <c r="D68" s="99" t="s">
        <v>902</v>
      </c>
      <c r="E68" s="100">
        <v>1</v>
      </c>
      <c r="F68" s="100"/>
      <c r="G68" s="100" t="s">
        <v>26</v>
      </c>
      <c r="H68" s="102" t="s">
        <v>278</v>
      </c>
    </row>
    <row r="69" spans="1:8" ht="13" x14ac:dyDescent="0.15">
      <c r="A69" s="135" t="s">
        <v>41</v>
      </c>
      <c r="B69" s="104">
        <v>45614</v>
      </c>
      <c r="C69" s="136">
        <v>3.99</v>
      </c>
      <c r="D69" s="99" t="s">
        <v>903</v>
      </c>
      <c r="E69" s="100"/>
      <c r="F69" s="100" t="s">
        <v>856</v>
      </c>
      <c r="G69" s="100" t="s">
        <v>18</v>
      </c>
      <c r="H69" s="102" t="s">
        <v>278</v>
      </c>
    </row>
    <row r="70" spans="1:8" ht="13" x14ac:dyDescent="0.15">
      <c r="A70" s="135" t="s">
        <v>41</v>
      </c>
      <c r="B70" s="104">
        <v>45615</v>
      </c>
      <c r="C70" s="136">
        <v>5.4</v>
      </c>
      <c r="D70" s="99" t="s">
        <v>362</v>
      </c>
      <c r="E70" s="100" t="s">
        <v>904</v>
      </c>
      <c r="F70" s="100" t="s">
        <v>884</v>
      </c>
      <c r="G70" s="100" t="s">
        <v>18</v>
      </c>
      <c r="H70" s="102" t="s">
        <v>278</v>
      </c>
    </row>
    <row r="71" spans="1:8" ht="13" x14ac:dyDescent="0.15">
      <c r="A71" s="135" t="s">
        <v>41</v>
      </c>
      <c r="B71" s="104">
        <v>45615</v>
      </c>
      <c r="C71" s="136">
        <v>20.8</v>
      </c>
      <c r="D71" s="99" t="s">
        <v>886</v>
      </c>
      <c r="E71" s="100" t="s">
        <v>905</v>
      </c>
      <c r="F71" s="100" t="s">
        <v>884</v>
      </c>
      <c r="G71" s="100" t="s">
        <v>16</v>
      </c>
      <c r="H71" s="102" t="s">
        <v>278</v>
      </c>
    </row>
    <row r="72" spans="1:8" ht="13" x14ac:dyDescent="0.15">
      <c r="A72" s="135" t="s">
        <v>41</v>
      </c>
      <c r="B72" s="105">
        <v>45616</v>
      </c>
      <c r="C72" s="136">
        <v>2.99</v>
      </c>
      <c r="D72" s="99" t="s">
        <v>72</v>
      </c>
      <c r="E72" s="100"/>
      <c r="F72" s="100" t="s">
        <v>856</v>
      </c>
      <c r="G72" s="100" t="s">
        <v>18</v>
      </c>
      <c r="H72" s="102" t="s">
        <v>278</v>
      </c>
    </row>
    <row r="73" spans="1:8" ht="13" x14ac:dyDescent="0.15">
      <c r="A73" s="135" t="s">
        <v>41</v>
      </c>
      <c r="B73" s="104">
        <v>45617</v>
      </c>
      <c r="C73" s="136">
        <v>1.41</v>
      </c>
      <c r="D73" s="99" t="s">
        <v>712</v>
      </c>
      <c r="E73" s="100"/>
      <c r="F73" s="100" t="s">
        <v>264</v>
      </c>
      <c r="G73" s="100" t="s">
        <v>17</v>
      </c>
      <c r="H73" s="102" t="s">
        <v>278</v>
      </c>
    </row>
    <row r="74" spans="1:8" ht="13" x14ac:dyDescent="0.15">
      <c r="A74" s="135" t="s">
        <v>41</v>
      </c>
      <c r="B74" s="104">
        <v>45617</v>
      </c>
      <c r="C74" s="136">
        <v>0</v>
      </c>
      <c r="D74" s="99" t="s">
        <v>356</v>
      </c>
      <c r="E74" s="100"/>
      <c r="F74" s="100" t="s">
        <v>264</v>
      </c>
      <c r="G74" s="100" t="s">
        <v>18</v>
      </c>
      <c r="H74" s="102" t="s">
        <v>278</v>
      </c>
    </row>
    <row r="75" spans="1:8" ht="13" x14ac:dyDescent="0.15">
      <c r="A75" s="135" t="s">
        <v>41</v>
      </c>
      <c r="B75" s="104">
        <v>45617</v>
      </c>
      <c r="C75" s="136">
        <v>2.61</v>
      </c>
      <c r="D75" s="99" t="s">
        <v>888</v>
      </c>
      <c r="E75" s="100"/>
      <c r="F75" s="100" t="s">
        <v>264</v>
      </c>
      <c r="G75" s="100" t="s">
        <v>17</v>
      </c>
      <c r="H75" s="102" t="s">
        <v>278</v>
      </c>
    </row>
    <row r="76" spans="1:8" ht="13" x14ac:dyDescent="0.15">
      <c r="A76" s="135" t="s">
        <v>41</v>
      </c>
      <c r="B76" s="104">
        <v>45618</v>
      </c>
      <c r="C76" s="136">
        <v>3.8</v>
      </c>
      <c r="D76" s="99" t="s">
        <v>906</v>
      </c>
      <c r="E76" s="100"/>
      <c r="F76" s="100" t="s">
        <v>223</v>
      </c>
      <c r="G76" s="100" t="s">
        <v>26</v>
      </c>
      <c r="H76" s="102" t="s">
        <v>257</v>
      </c>
    </row>
    <row r="77" spans="1:8" ht="13" x14ac:dyDescent="0.15">
      <c r="A77" s="135" t="s">
        <v>41</v>
      </c>
      <c r="B77" s="105">
        <v>45618</v>
      </c>
      <c r="C77" s="136">
        <v>9.99</v>
      </c>
      <c r="D77" s="99" t="s">
        <v>907</v>
      </c>
      <c r="E77" s="100"/>
      <c r="F77" s="99" t="s">
        <v>908</v>
      </c>
      <c r="G77" s="100" t="s">
        <v>26</v>
      </c>
      <c r="H77" s="102"/>
    </row>
    <row r="78" spans="1:8" ht="13" x14ac:dyDescent="0.15">
      <c r="A78" s="135" t="s">
        <v>41</v>
      </c>
      <c r="B78" s="105">
        <v>45618</v>
      </c>
      <c r="C78" s="136">
        <v>2.99</v>
      </c>
      <c r="D78" s="99" t="s">
        <v>909</v>
      </c>
      <c r="E78" s="100"/>
      <c r="F78" s="99" t="s">
        <v>908</v>
      </c>
      <c r="G78" s="100" t="s">
        <v>26</v>
      </c>
      <c r="H78" s="102"/>
    </row>
    <row r="79" spans="1:8" ht="13" x14ac:dyDescent="0.15">
      <c r="A79" s="135" t="s">
        <v>41</v>
      </c>
      <c r="B79" s="105">
        <v>45618</v>
      </c>
      <c r="C79" s="136">
        <v>2.99</v>
      </c>
      <c r="D79" s="99" t="s">
        <v>907</v>
      </c>
      <c r="E79" s="100"/>
      <c r="F79" s="99" t="s">
        <v>908</v>
      </c>
      <c r="G79" s="100" t="s">
        <v>26</v>
      </c>
      <c r="H79" s="102"/>
    </row>
    <row r="80" spans="1:8" ht="13" x14ac:dyDescent="0.15">
      <c r="A80" s="135" t="s">
        <v>41</v>
      </c>
      <c r="B80" s="105">
        <v>45618</v>
      </c>
      <c r="C80" s="136">
        <v>2.5499999999999998</v>
      </c>
      <c r="D80" s="99" t="s">
        <v>910</v>
      </c>
      <c r="E80" s="100"/>
      <c r="F80" s="99" t="s">
        <v>908</v>
      </c>
      <c r="G80" s="100" t="s">
        <v>18</v>
      </c>
      <c r="H80" s="102"/>
    </row>
    <row r="81" spans="1:8" ht="13" x14ac:dyDescent="0.15">
      <c r="A81" s="135" t="s">
        <v>41</v>
      </c>
      <c r="B81" s="105">
        <v>45618</v>
      </c>
      <c r="C81" s="136">
        <f>(3.49-0.7)</f>
        <v>2.79</v>
      </c>
      <c r="D81" s="99" t="s">
        <v>185</v>
      </c>
      <c r="E81" s="100"/>
      <c r="F81" s="99" t="s">
        <v>908</v>
      </c>
      <c r="G81" s="100" t="s">
        <v>16</v>
      </c>
      <c r="H81" s="102" t="s">
        <v>278</v>
      </c>
    </row>
    <row r="82" spans="1:8" ht="13" x14ac:dyDescent="0.15">
      <c r="A82" s="135" t="s">
        <v>41</v>
      </c>
      <c r="B82" s="105">
        <v>45618</v>
      </c>
      <c r="C82" s="136">
        <v>2.29</v>
      </c>
      <c r="D82" s="99" t="s">
        <v>911</v>
      </c>
      <c r="E82" s="100"/>
      <c r="F82" s="99" t="s">
        <v>908</v>
      </c>
      <c r="G82" s="100" t="s">
        <v>18</v>
      </c>
      <c r="H82" s="102"/>
    </row>
    <row r="83" spans="1:8" ht="13" x14ac:dyDescent="0.15">
      <c r="A83" s="135" t="s">
        <v>41</v>
      </c>
      <c r="B83" s="105">
        <v>45618</v>
      </c>
      <c r="C83" s="136">
        <f>(1.49-0.22)</f>
        <v>1.27</v>
      </c>
      <c r="D83" s="99" t="s">
        <v>912</v>
      </c>
      <c r="E83" s="100"/>
      <c r="F83" s="99" t="s">
        <v>908</v>
      </c>
      <c r="G83" s="100" t="s">
        <v>18</v>
      </c>
      <c r="H83" s="102"/>
    </row>
    <row r="84" spans="1:8" ht="13" x14ac:dyDescent="0.15">
      <c r="A84" s="135" t="s">
        <v>41</v>
      </c>
      <c r="B84" s="105">
        <v>45618</v>
      </c>
      <c r="C84" s="136">
        <v>0.79</v>
      </c>
      <c r="D84" s="99" t="s">
        <v>847</v>
      </c>
      <c r="E84" s="100"/>
      <c r="F84" s="99" t="s">
        <v>908</v>
      </c>
      <c r="G84" s="100" t="s">
        <v>18</v>
      </c>
      <c r="H84" s="102"/>
    </row>
    <row r="85" spans="1:8" ht="13" x14ac:dyDescent="0.15">
      <c r="A85" s="135" t="s">
        <v>41</v>
      </c>
      <c r="B85" s="105">
        <v>45618</v>
      </c>
      <c r="C85" s="136">
        <v>11.37</v>
      </c>
      <c r="D85" s="99" t="s">
        <v>913</v>
      </c>
      <c r="E85" s="100"/>
      <c r="F85" s="99" t="s">
        <v>908</v>
      </c>
      <c r="G85" s="100" t="s">
        <v>16</v>
      </c>
      <c r="H85" s="102" t="s">
        <v>278</v>
      </c>
    </row>
    <row r="86" spans="1:8" ht="13" x14ac:dyDescent="0.15">
      <c r="A86" s="135" t="s">
        <v>41</v>
      </c>
      <c r="B86" s="104">
        <v>45618</v>
      </c>
      <c r="C86" s="136">
        <v>33.97</v>
      </c>
      <c r="D86" s="99" t="s">
        <v>914</v>
      </c>
      <c r="E86" s="100"/>
      <c r="F86" s="100" t="s">
        <v>915</v>
      </c>
      <c r="G86" s="100" t="s">
        <v>26</v>
      </c>
      <c r="H86" s="102" t="s">
        <v>278</v>
      </c>
    </row>
    <row r="87" spans="1:8" ht="13" x14ac:dyDescent="0.15">
      <c r="A87" s="135" t="s">
        <v>41</v>
      </c>
      <c r="B87" s="104">
        <v>45619</v>
      </c>
      <c r="C87" s="136">
        <v>3.45</v>
      </c>
      <c r="D87" s="99" t="s">
        <v>916</v>
      </c>
      <c r="E87" s="100"/>
      <c r="F87" s="100" t="s">
        <v>256</v>
      </c>
      <c r="G87" s="100" t="s">
        <v>17</v>
      </c>
      <c r="H87" s="102" t="s">
        <v>257</v>
      </c>
    </row>
    <row r="88" spans="1:8" ht="13" x14ac:dyDescent="0.15">
      <c r="A88" s="135" t="s">
        <v>41</v>
      </c>
      <c r="B88" s="104">
        <v>45621</v>
      </c>
      <c r="C88" s="136">
        <v>1.42</v>
      </c>
      <c r="D88" s="99" t="s">
        <v>216</v>
      </c>
      <c r="E88" s="100"/>
      <c r="F88" s="100" t="s">
        <v>264</v>
      </c>
      <c r="G88" s="100" t="s">
        <v>18</v>
      </c>
      <c r="H88" s="102" t="s">
        <v>278</v>
      </c>
    </row>
    <row r="89" spans="1:8" ht="13" x14ac:dyDescent="0.15">
      <c r="A89" s="135" t="s">
        <v>41</v>
      </c>
      <c r="B89" s="104">
        <v>45621</v>
      </c>
      <c r="C89" s="136">
        <v>1.8</v>
      </c>
      <c r="D89" s="99" t="s">
        <v>310</v>
      </c>
      <c r="E89" s="100"/>
      <c r="F89" s="100" t="s">
        <v>264</v>
      </c>
      <c r="G89" s="100" t="s">
        <v>18</v>
      </c>
      <c r="H89" s="102" t="s">
        <v>278</v>
      </c>
    </row>
    <row r="90" spans="1:8" ht="13" x14ac:dyDescent="0.15">
      <c r="A90" s="135" t="s">
        <v>41</v>
      </c>
      <c r="B90" s="104">
        <v>45621</v>
      </c>
      <c r="C90" s="136">
        <v>0.99</v>
      </c>
      <c r="D90" s="99" t="s">
        <v>917</v>
      </c>
      <c r="E90" s="100"/>
      <c r="F90" s="100" t="s">
        <v>264</v>
      </c>
      <c r="G90" s="100" t="s">
        <v>18</v>
      </c>
      <c r="H90" s="102" t="s">
        <v>278</v>
      </c>
    </row>
    <row r="91" spans="1:8" ht="13" x14ac:dyDescent="0.15">
      <c r="A91" s="135" t="s">
        <v>41</v>
      </c>
      <c r="B91" s="104">
        <v>45621</v>
      </c>
      <c r="C91" s="136">
        <v>3.88</v>
      </c>
      <c r="D91" s="99" t="s">
        <v>247</v>
      </c>
      <c r="E91" s="100"/>
      <c r="F91" s="100" t="s">
        <v>103</v>
      </c>
      <c r="G91" s="100" t="s">
        <v>18</v>
      </c>
      <c r="H91" s="102" t="s">
        <v>278</v>
      </c>
    </row>
    <row r="92" spans="1:8" ht="13" x14ac:dyDescent="0.15">
      <c r="A92" s="135" t="s">
        <v>41</v>
      </c>
      <c r="B92" s="104">
        <v>45621</v>
      </c>
      <c r="C92" s="136">
        <v>31.82</v>
      </c>
      <c r="D92" s="99" t="s">
        <v>918</v>
      </c>
      <c r="E92" s="100"/>
      <c r="F92" s="100" t="s">
        <v>208</v>
      </c>
      <c r="G92" s="100" t="s">
        <v>26</v>
      </c>
      <c r="H92" s="102" t="s">
        <v>278</v>
      </c>
    </row>
    <row r="93" spans="1:8" ht="13" x14ac:dyDescent="0.15">
      <c r="A93" s="135" t="s">
        <v>41</v>
      </c>
      <c r="B93" s="104">
        <v>45623</v>
      </c>
      <c r="C93" s="136">
        <v>5.6</v>
      </c>
      <c r="D93" s="99" t="s">
        <v>362</v>
      </c>
      <c r="E93" s="105"/>
      <c r="F93" s="100" t="s">
        <v>919</v>
      </c>
      <c r="G93" s="100" t="s">
        <v>18</v>
      </c>
      <c r="H93" s="102" t="s">
        <v>278</v>
      </c>
    </row>
    <row r="94" spans="1:8" ht="13" x14ac:dyDescent="0.15">
      <c r="A94" s="135" t="s">
        <v>41</v>
      </c>
      <c r="B94" s="104">
        <v>45623</v>
      </c>
      <c r="C94" s="136">
        <v>5.23</v>
      </c>
      <c r="D94" s="99" t="s">
        <v>920</v>
      </c>
      <c r="E94" s="100"/>
      <c r="F94" s="100" t="s">
        <v>919</v>
      </c>
      <c r="G94" s="100" t="s">
        <v>16</v>
      </c>
      <c r="H94" s="102" t="s">
        <v>278</v>
      </c>
    </row>
    <row r="95" spans="1:8" ht="13" x14ac:dyDescent="0.15">
      <c r="A95" s="135" t="s">
        <v>41</v>
      </c>
      <c r="B95" s="104">
        <v>45623</v>
      </c>
      <c r="C95" s="136">
        <v>2.65</v>
      </c>
      <c r="D95" s="99" t="s">
        <v>493</v>
      </c>
      <c r="E95" s="100"/>
      <c r="F95" s="100" t="s">
        <v>264</v>
      </c>
      <c r="G95" s="100" t="s">
        <v>18</v>
      </c>
      <c r="H95" s="102" t="s">
        <v>278</v>
      </c>
    </row>
    <row r="96" spans="1:8" ht="13" x14ac:dyDescent="0.15">
      <c r="A96" s="135" t="s">
        <v>41</v>
      </c>
      <c r="B96" s="104">
        <v>45623</v>
      </c>
      <c r="C96" s="136">
        <v>1.41</v>
      </c>
      <c r="D96" s="99" t="s">
        <v>921</v>
      </c>
      <c r="E96" s="100"/>
      <c r="F96" s="100" t="s">
        <v>264</v>
      </c>
      <c r="G96" s="100" t="s">
        <v>17</v>
      </c>
      <c r="H96" s="102" t="s">
        <v>278</v>
      </c>
    </row>
    <row r="97" spans="1:8" ht="13" x14ac:dyDescent="0.15">
      <c r="A97" s="135" t="s">
        <v>41</v>
      </c>
      <c r="B97" s="104">
        <v>45623</v>
      </c>
      <c r="C97" s="136">
        <v>1.59</v>
      </c>
      <c r="D97" s="99" t="s">
        <v>331</v>
      </c>
      <c r="E97" s="100"/>
      <c r="F97" s="100" t="s">
        <v>264</v>
      </c>
      <c r="G97" s="100" t="s">
        <v>17</v>
      </c>
      <c r="H97" s="102" t="s">
        <v>278</v>
      </c>
    </row>
    <row r="98" spans="1:8" ht="13" x14ac:dyDescent="0.15">
      <c r="A98" s="135" t="s">
        <v>41</v>
      </c>
      <c r="B98" s="104">
        <v>45625</v>
      </c>
      <c r="C98" s="136">
        <v>5.69</v>
      </c>
      <c r="D98" s="99" t="s">
        <v>922</v>
      </c>
      <c r="E98" s="100">
        <v>2</v>
      </c>
      <c r="F98" s="100" t="s">
        <v>923</v>
      </c>
      <c r="G98" s="100" t="s">
        <v>18</v>
      </c>
      <c r="H98" s="102" t="s">
        <v>257</v>
      </c>
    </row>
    <row r="99" spans="1:8" ht="13" x14ac:dyDescent="0.15">
      <c r="A99" s="135" t="s">
        <v>41</v>
      </c>
      <c r="B99" s="104">
        <v>45625</v>
      </c>
      <c r="C99" s="136">
        <v>4.84</v>
      </c>
      <c r="D99" s="99" t="s">
        <v>924</v>
      </c>
      <c r="E99" s="100" t="s">
        <v>604</v>
      </c>
      <c r="F99" s="100" t="s">
        <v>923</v>
      </c>
      <c r="G99" s="100" t="s">
        <v>18</v>
      </c>
      <c r="H99" s="102" t="s">
        <v>257</v>
      </c>
    </row>
    <row r="100" spans="1:8" ht="13" x14ac:dyDescent="0.15">
      <c r="A100" s="135" t="s">
        <v>41</v>
      </c>
      <c r="B100" s="104">
        <v>45625</v>
      </c>
      <c r="C100" s="136">
        <v>5.39</v>
      </c>
      <c r="D100" s="99" t="s">
        <v>925</v>
      </c>
      <c r="E100" s="100">
        <v>2</v>
      </c>
      <c r="F100" s="100" t="s">
        <v>923</v>
      </c>
      <c r="G100" s="100" t="s">
        <v>18</v>
      </c>
      <c r="H100" s="102" t="s">
        <v>257</v>
      </c>
    </row>
    <row r="101" spans="1:8" ht="13" x14ac:dyDescent="0.15">
      <c r="A101" s="135" t="s">
        <v>41</v>
      </c>
      <c r="B101" s="104">
        <v>45625</v>
      </c>
      <c r="C101" s="136">
        <v>4.5599999999999996</v>
      </c>
      <c r="D101" s="99" t="s">
        <v>926</v>
      </c>
      <c r="E101" s="100">
        <v>1</v>
      </c>
      <c r="F101" s="100" t="s">
        <v>923</v>
      </c>
      <c r="G101" s="100" t="s">
        <v>18</v>
      </c>
      <c r="H101" s="102" t="s">
        <v>257</v>
      </c>
    </row>
    <row r="102" spans="1:8" ht="13" x14ac:dyDescent="0.15">
      <c r="A102" s="135" t="s">
        <v>41</v>
      </c>
      <c r="B102" s="104">
        <v>45625</v>
      </c>
      <c r="C102" s="136">
        <v>7.62</v>
      </c>
      <c r="D102" s="99" t="s">
        <v>927</v>
      </c>
      <c r="E102" s="100">
        <v>12</v>
      </c>
      <c r="F102" s="100" t="s">
        <v>923</v>
      </c>
      <c r="G102" s="100" t="s">
        <v>18</v>
      </c>
      <c r="H102" s="102" t="s">
        <v>257</v>
      </c>
    </row>
    <row r="103" spans="1:8" ht="13" x14ac:dyDescent="0.15">
      <c r="A103" s="135" t="s">
        <v>41</v>
      </c>
      <c r="B103" s="104">
        <v>45625</v>
      </c>
      <c r="C103" s="136">
        <v>3.99</v>
      </c>
      <c r="D103" s="99" t="s">
        <v>928</v>
      </c>
      <c r="E103" s="100"/>
      <c r="F103" s="100" t="s">
        <v>856</v>
      </c>
      <c r="G103" s="100" t="s">
        <v>17</v>
      </c>
      <c r="H103" s="102" t="s">
        <v>278</v>
      </c>
    </row>
    <row r="104" spans="1:8" ht="13" x14ac:dyDescent="0.15">
      <c r="A104" s="135" t="s">
        <v>41</v>
      </c>
      <c r="B104" s="104">
        <v>45614</v>
      </c>
      <c r="C104" s="136">
        <v>12.25</v>
      </c>
      <c r="D104" s="99" t="s">
        <v>929</v>
      </c>
      <c r="E104" s="100"/>
      <c r="F104" s="100" t="s">
        <v>67</v>
      </c>
      <c r="G104" s="100" t="s">
        <v>26</v>
      </c>
      <c r="H104" s="100" t="s">
        <v>278</v>
      </c>
    </row>
    <row r="105" spans="1:8" ht="13" x14ac:dyDescent="0.15">
      <c r="A105" s="135"/>
      <c r="B105" s="104"/>
      <c r="C105" s="138"/>
      <c r="D105" s="99"/>
      <c r="E105" s="100"/>
      <c r="F105" s="100"/>
      <c r="G105" s="100"/>
      <c r="H105" s="104"/>
    </row>
  </sheetData>
  <autoFilter ref="A3:H104" xr:uid="{00000000-0009-0000-0000-00000B000000}">
    <sortState xmlns:xlrd2="http://schemas.microsoft.com/office/spreadsheetml/2017/richdata2" ref="A3:H104">
      <sortCondition ref="B3:B104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B00-000000000000}">
          <x14:formula1>
            <xm:f>Resumen!$B$3:$C$20</xm:f>
          </x14:formula1>
          <xm:sqref>G4:G105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  <outlinePr summaryBelow="0" summaryRight="0"/>
  </sheetPr>
  <dimension ref="A1:H110"/>
  <sheetViews>
    <sheetView showGridLines="0" workbookViewId="0"/>
  </sheetViews>
  <sheetFormatPr baseColWidth="10" defaultColWidth="12.6640625" defaultRowHeight="15.75" customHeight="1" x14ac:dyDescent="0.15"/>
  <cols>
    <col min="1" max="1" width="2.1640625" customWidth="1"/>
    <col min="2" max="2" width="11.1640625" customWidth="1"/>
    <col min="3" max="3" width="9.5" customWidth="1"/>
    <col min="4" max="4" width="20.83203125" customWidth="1"/>
    <col min="5" max="5" width="9.33203125" customWidth="1"/>
    <col min="6" max="6" width="11.6640625" customWidth="1"/>
    <col min="7" max="7" width="18.6640625" customWidth="1"/>
    <col min="8" max="8" width="7.1640625" customWidth="1"/>
  </cols>
  <sheetData>
    <row r="1" spans="1:8" ht="15.75" customHeight="1" x14ac:dyDescent="0.15">
      <c r="A1" s="77"/>
      <c r="B1" s="126" t="s">
        <v>30</v>
      </c>
      <c r="C1" s="127"/>
      <c r="D1" s="77"/>
      <c r="E1" s="128"/>
      <c r="F1" s="77"/>
      <c r="G1" s="128"/>
      <c r="H1" s="129"/>
    </row>
    <row r="2" spans="1:8" ht="15.75" customHeight="1" x14ac:dyDescent="0.15">
      <c r="A2" s="85"/>
      <c r="B2" s="132" t="s">
        <v>33</v>
      </c>
      <c r="C2" s="133">
        <f>SUM(C4:C121)</f>
        <v>456.52999999999992</v>
      </c>
      <c r="D2" s="132" t="s">
        <v>32</v>
      </c>
      <c r="E2" s="132">
        <f>SUMIFS(C4:C210,A4:A210,"&lt;&gt;N")</f>
        <v>0</v>
      </c>
      <c r="F2" s="132" t="s">
        <v>34</v>
      </c>
      <c r="G2" s="132">
        <f>SUMIFS(C4:C210,A4:A210,"&lt;&gt;F")</f>
        <v>456.52999999999992</v>
      </c>
      <c r="H2" s="134">
        <f>E2+G2</f>
        <v>456.52999999999992</v>
      </c>
    </row>
    <row r="3" spans="1:8" ht="15.75" customHeight="1" x14ac:dyDescent="0.15">
      <c r="A3" s="85"/>
      <c r="B3" s="132" t="s">
        <v>162</v>
      </c>
      <c r="C3" s="133" t="s">
        <v>36</v>
      </c>
      <c r="D3" s="132" t="s">
        <v>37</v>
      </c>
      <c r="E3" s="132" t="s">
        <v>38</v>
      </c>
      <c r="F3" s="132" t="s">
        <v>39</v>
      </c>
      <c r="G3" s="132" t="s">
        <v>40</v>
      </c>
      <c r="H3" s="134" t="s">
        <v>774</v>
      </c>
    </row>
    <row r="4" spans="1:8" ht="15.75" customHeight="1" x14ac:dyDescent="0.15">
      <c r="A4" s="97" t="s">
        <v>41</v>
      </c>
      <c r="B4" s="98">
        <v>45628</v>
      </c>
      <c r="C4" s="72">
        <v>6.6</v>
      </c>
      <c r="D4" s="99" t="s">
        <v>930</v>
      </c>
      <c r="E4" s="100">
        <v>2</v>
      </c>
      <c r="F4" s="100" t="s">
        <v>67</v>
      </c>
      <c r="G4" s="101" t="s">
        <v>26</v>
      </c>
      <c r="H4" s="102" t="s">
        <v>278</v>
      </c>
    </row>
    <row r="5" spans="1:8" ht="15.75" customHeight="1" x14ac:dyDescent="0.15">
      <c r="A5" s="97" t="s">
        <v>41</v>
      </c>
      <c r="B5" s="98">
        <v>45628</v>
      </c>
      <c r="C5" s="72">
        <v>2.82</v>
      </c>
      <c r="D5" s="99" t="s">
        <v>931</v>
      </c>
      <c r="E5" s="99"/>
      <c r="F5" s="100" t="s">
        <v>48</v>
      </c>
      <c r="G5" s="101" t="s">
        <v>17</v>
      </c>
      <c r="H5" s="103" t="s">
        <v>278</v>
      </c>
    </row>
    <row r="6" spans="1:8" ht="15.75" customHeight="1" x14ac:dyDescent="0.15">
      <c r="A6" s="97" t="s">
        <v>41</v>
      </c>
      <c r="B6" s="98">
        <v>45628</v>
      </c>
      <c r="C6" s="72">
        <v>3.88</v>
      </c>
      <c r="D6" s="99" t="s">
        <v>932</v>
      </c>
      <c r="E6" s="100">
        <v>24</v>
      </c>
      <c r="F6" s="100" t="s">
        <v>69</v>
      </c>
      <c r="G6" s="101" t="s">
        <v>18</v>
      </c>
      <c r="H6" s="103" t="s">
        <v>278</v>
      </c>
    </row>
    <row r="7" spans="1:8" ht="15.75" customHeight="1" x14ac:dyDescent="0.15">
      <c r="A7" s="97" t="s">
        <v>41</v>
      </c>
      <c r="B7" s="98">
        <v>45628</v>
      </c>
      <c r="C7" s="72">
        <v>1.48</v>
      </c>
      <c r="D7" s="99" t="s">
        <v>878</v>
      </c>
      <c r="E7" s="99">
        <v>1</v>
      </c>
      <c r="F7" s="100" t="s">
        <v>69</v>
      </c>
      <c r="G7" s="101" t="s">
        <v>17</v>
      </c>
      <c r="H7" s="103" t="s">
        <v>278</v>
      </c>
    </row>
    <row r="8" spans="1:8" ht="15.75" customHeight="1" x14ac:dyDescent="0.15">
      <c r="A8" s="97" t="s">
        <v>41</v>
      </c>
      <c r="B8" s="98">
        <v>45628</v>
      </c>
      <c r="C8" s="72">
        <v>73.900000000000006</v>
      </c>
      <c r="D8" s="99" t="s">
        <v>933</v>
      </c>
      <c r="E8" s="99">
        <v>2</v>
      </c>
      <c r="F8" s="100" t="s">
        <v>43</v>
      </c>
      <c r="G8" s="101" t="s">
        <v>28</v>
      </c>
      <c r="H8" s="103" t="s">
        <v>278</v>
      </c>
    </row>
    <row r="9" spans="1:8" ht="15.75" customHeight="1" x14ac:dyDescent="0.15">
      <c r="A9" s="97" t="s">
        <v>41</v>
      </c>
      <c r="B9" s="104">
        <v>45629</v>
      </c>
      <c r="C9" s="72">
        <v>10.99</v>
      </c>
      <c r="D9" s="99" t="s">
        <v>934</v>
      </c>
      <c r="E9" s="99">
        <v>1</v>
      </c>
      <c r="F9" s="100" t="s">
        <v>935</v>
      </c>
      <c r="G9" s="101" t="s">
        <v>16</v>
      </c>
      <c r="H9" s="103" t="s">
        <v>278</v>
      </c>
    </row>
    <row r="10" spans="1:8" ht="15.75" customHeight="1" x14ac:dyDescent="0.15">
      <c r="A10" s="97" t="s">
        <v>41</v>
      </c>
      <c r="B10" s="104">
        <v>45629</v>
      </c>
      <c r="C10" s="72">
        <v>1.89</v>
      </c>
      <c r="D10" s="99" t="s">
        <v>936</v>
      </c>
      <c r="E10" s="99">
        <v>1</v>
      </c>
      <c r="F10" s="100" t="s">
        <v>935</v>
      </c>
      <c r="G10" s="101" t="s">
        <v>18</v>
      </c>
      <c r="H10" s="103" t="s">
        <v>278</v>
      </c>
    </row>
    <row r="11" spans="1:8" ht="15.75" customHeight="1" x14ac:dyDescent="0.15">
      <c r="A11" s="97" t="s">
        <v>41</v>
      </c>
      <c r="B11" s="104">
        <v>45629</v>
      </c>
      <c r="C11" s="72">
        <v>1.49</v>
      </c>
      <c r="D11" s="99" t="s">
        <v>937</v>
      </c>
      <c r="E11" s="99" t="s">
        <v>604</v>
      </c>
      <c r="F11" s="100" t="s">
        <v>935</v>
      </c>
      <c r="G11" s="101" t="s">
        <v>18</v>
      </c>
      <c r="H11" s="103" t="s">
        <v>278</v>
      </c>
    </row>
    <row r="12" spans="1:8" ht="15.75" customHeight="1" x14ac:dyDescent="0.15">
      <c r="A12" s="97" t="s">
        <v>41</v>
      </c>
      <c r="B12" s="104">
        <v>45629</v>
      </c>
      <c r="C12" s="72">
        <v>1.29</v>
      </c>
      <c r="D12" s="99" t="s">
        <v>938</v>
      </c>
      <c r="E12" s="99">
        <v>1</v>
      </c>
      <c r="F12" s="100" t="s">
        <v>935</v>
      </c>
      <c r="G12" s="101" t="s">
        <v>18</v>
      </c>
      <c r="H12" s="103" t="s">
        <v>278</v>
      </c>
    </row>
    <row r="13" spans="1:8" ht="15.75" customHeight="1" x14ac:dyDescent="0.15">
      <c r="A13" s="97" t="s">
        <v>41</v>
      </c>
      <c r="B13" s="104">
        <v>45629</v>
      </c>
      <c r="C13" s="72">
        <v>1.29</v>
      </c>
      <c r="D13" s="99" t="s">
        <v>939</v>
      </c>
      <c r="E13" s="99">
        <v>1</v>
      </c>
      <c r="F13" s="100" t="s">
        <v>935</v>
      </c>
      <c r="G13" s="101" t="s">
        <v>18</v>
      </c>
      <c r="H13" s="103" t="s">
        <v>278</v>
      </c>
    </row>
    <row r="14" spans="1:8" ht="15.75" customHeight="1" x14ac:dyDescent="0.15">
      <c r="A14" s="97" t="s">
        <v>41</v>
      </c>
      <c r="B14" s="104">
        <v>45629</v>
      </c>
      <c r="C14" s="72">
        <v>1.1499999999999999</v>
      </c>
      <c r="D14" s="99" t="s">
        <v>940</v>
      </c>
      <c r="E14" s="99"/>
      <c r="F14" s="100" t="s">
        <v>935</v>
      </c>
      <c r="G14" s="101" t="s">
        <v>18</v>
      </c>
      <c r="H14" s="103" t="s">
        <v>278</v>
      </c>
    </row>
    <row r="15" spans="1:8" ht="15.75" customHeight="1" x14ac:dyDescent="0.15">
      <c r="A15" s="97" t="s">
        <v>41</v>
      </c>
      <c r="B15" s="104">
        <v>45629</v>
      </c>
      <c r="C15" s="72">
        <v>1.85</v>
      </c>
      <c r="D15" s="99" t="s">
        <v>941</v>
      </c>
      <c r="E15" s="99">
        <v>1</v>
      </c>
      <c r="F15" s="100" t="s">
        <v>935</v>
      </c>
      <c r="G15" s="101" t="s">
        <v>18</v>
      </c>
      <c r="H15" s="103" t="s">
        <v>278</v>
      </c>
    </row>
    <row r="16" spans="1:8" ht="15.75" customHeight="1" x14ac:dyDescent="0.15">
      <c r="A16" s="97" t="s">
        <v>41</v>
      </c>
      <c r="B16" s="104">
        <v>45629</v>
      </c>
      <c r="C16" s="72">
        <f>0.99-0.2</f>
        <v>0.79</v>
      </c>
      <c r="D16" s="99" t="s">
        <v>558</v>
      </c>
      <c r="E16" s="100">
        <v>1</v>
      </c>
      <c r="F16" s="100" t="s">
        <v>935</v>
      </c>
      <c r="G16" s="101" t="s">
        <v>26</v>
      </c>
      <c r="H16" s="103" t="s">
        <v>278</v>
      </c>
    </row>
    <row r="17" spans="1:8" ht="15.75" customHeight="1" x14ac:dyDescent="0.15">
      <c r="A17" s="97" t="s">
        <v>41</v>
      </c>
      <c r="B17" s="104">
        <v>45629</v>
      </c>
      <c r="C17" s="72">
        <v>0.99</v>
      </c>
      <c r="D17" s="99" t="s">
        <v>942</v>
      </c>
      <c r="E17" s="99">
        <v>1</v>
      </c>
      <c r="F17" s="100" t="s">
        <v>935</v>
      </c>
      <c r="G17" s="101" t="s">
        <v>26</v>
      </c>
      <c r="H17" s="103" t="s">
        <v>278</v>
      </c>
    </row>
    <row r="18" spans="1:8" ht="15.75" customHeight="1" x14ac:dyDescent="0.15">
      <c r="A18" s="97" t="s">
        <v>41</v>
      </c>
      <c r="B18" s="104">
        <v>45629</v>
      </c>
      <c r="C18" s="72">
        <v>1.78</v>
      </c>
      <c r="D18" s="99" t="s">
        <v>172</v>
      </c>
      <c r="E18" s="99">
        <v>2</v>
      </c>
      <c r="F18" s="100" t="s">
        <v>935</v>
      </c>
      <c r="G18" s="101" t="s">
        <v>18</v>
      </c>
      <c r="H18" s="103" t="s">
        <v>278</v>
      </c>
    </row>
    <row r="19" spans="1:8" ht="15.75" customHeight="1" x14ac:dyDescent="0.15">
      <c r="A19" s="97" t="s">
        <v>41</v>
      </c>
      <c r="B19" s="104">
        <v>45629</v>
      </c>
      <c r="C19" s="72">
        <v>0.99</v>
      </c>
      <c r="D19" s="99" t="s">
        <v>943</v>
      </c>
      <c r="E19" s="100">
        <v>1</v>
      </c>
      <c r="F19" s="100" t="s">
        <v>935</v>
      </c>
      <c r="G19" s="101" t="s">
        <v>18</v>
      </c>
      <c r="H19" s="103" t="s">
        <v>278</v>
      </c>
    </row>
    <row r="20" spans="1:8" ht="15.75" customHeight="1" x14ac:dyDescent="0.15">
      <c r="A20" s="97" t="s">
        <v>41</v>
      </c>
      <c r="B20" s="104">
        <v>45629</v>
      </c>
      <c r="C20" s="72">
        <v>0.69</v>
      </c>
      <c r="D20" s="99" t="s">
        <v>944</v>
      </c>
      <c r="E20" s="99">
        <v>1</v>
      </c>
      <c r="F20" s="100" t="s">
        <v>935</v>
      </c>
      <c r="G20" s="101" t="s">
        <v>18</v>
      </c>
      <c r="H20" s="103" t="s">
        <v>278</v>
      </c>
    </row>
    <row r="21" spans="1:8" ht="15.75" customHeight="1" x14ac:dyDescent="0.15">
      <c r="A21" s="97" t="s">
        <v>41</v>
      </c>
      <c r="B21" s="104">
        <v>45629</v>
      </c>
      <c r="C21" s="72">
        <v>1.29</v>
      </c>
      <c r="D21" s="99" t="s">
        <v>945</v>
      </c>
      <c r="E21" s="100">
        <v>1</v>
      </c>
      <c r="F21" s="100" t="s">
        <v>935</v>
      </c>
      <c r="G21" s="101" t="s">
        <v>18</v>
      </c>
      <c r="H21" s="103" t="s">
        <v>278</v>
      </c>
    </row>
    <row r="22" spans="1:8" ht="15.75" customHeight="1" x14ac:dyDescent="0.15">
      <c r="A22" s="97" t="s">
        <v>41</v>
      </c>
      <c r="B22" s="104">
        <v>45629</v>
      </c>
      <c r="C22" s="72">
        <v>1.25</v>
      </c>
      <c r="D22" s="99" t="s">
        <v>946</v>
      </c>
      <c r="E22" s="100">
        <v>1</v>
      </c>
      <c r="F22" s="100" t="s">
        <v>935</v>
      </c>
      <c r="G22" s="101" t="s">
        <v>18</v>
      </c>
      <c r="H22" s="103" t="s">
        <v>278</v>
      </c>
    </row>
    <row r="23" spans="1:8" ht="15.75" customHeight="1" x14ac:dyDescent="0.15">
      <c r="A23" s="97" t="s">
        <v>41</v>
      </c>
      <c r="B23" s="104">
        <v>45629</v>
      </c>
      <c r="C23" s="72">
        <v>0.85</v>
      </c>
      <c r="D23" s="99" t="s">
        <v>947</v>
      </c>
      <c r="E23" s="100">
        <v>1</v>
      </c>
      <c r="F23" s="100" t="s">
        <v>935</v>
      </c>
      <c r="G23" s="101" t="s">
        <v>18</v>
      </c>
      <c r="H23" s="103" t="s">
        <v>278</v>
      </c>
    </row>
    <row r="24" spans="1:8" ht="15.75" customHeight="1" x14ac:dyDescent="0.15">
      <c r="A24" s="97" t="s">
        <v>41</v>
      </c>
      <c r="B24" s="104">
        <v>45629</v>
      </c>
      <c r="C24" s="72">
        <v>1.69</v>
      </c>
      <c r="D24" s="99" t="s">
        <v>805</v>
      </c>
      <c r="E24" s="100">
        <v>3</v>
      </c>
      <c r="F24" s="100" t="s">
        <v>935</v>
      </c>
      <c r="G24" s="101" t="s">
        <v>18</v>
      </c>
      <c r="H24" s="103" t="s">
        <v>278</v>
      </c>
    </row>
    <row r="25" spans="1:8" ht="15.75" customHeight="1" x14ac:dyDescent="0.15">
      <c r="A25" s="97" t="s">
        <v>41</v>
      </c>
      <c r="B25" s="104">
        <v>45629</v>
      </c>
      <c r="C25" s="72">
        <v>0.99</v>
      </c>
      <c r="D25" s="99" t="s">
        <v>948</v>
      </c>
      <c r="E25" s="100">
        <v>1</v>
      </c>
      <c r="F25" s="100" t="s">
        <v>935</v>
      </c>
      <c r="G25" s="101" t="s">
        <v>18</v>
      </c>
      <c r="H25" s="103" t="s">
        <v>278</v>
      </c>
    </row>
    <row r="26" spans="1:8" ht="15.75" customHeight="1" x14ac:dyDescent="0.15">
      <c r="A26" s="97" t="s">
        <v>41</v>
      </c>
      <c r="B26" s="104">
        <v>45630</v>
      </c>
      <c r="C26" s="72">
        <v>9.56</v>
      </c>
      <c r="D26" s="99" t="s">
        <v>949</v>
      </c>
      <c r="E26" s="100">
        <v>4</v>
      </c>
      <c r="F26" s="100" t="s">
        <v>884</v>
      </c>
      <c r="G26" s="101" t="s">
        <v>16</v>
      </c>
      <c r="H26" s="103" t="s">
        <v>278</v>
      </c>
    </row>
    <row r="27" spans="1:8" ht="15.75" customHeight="1" x14ac:dyDescent="0.15">
      <c r="A27" s="97" t="s">
        <v>41</v>
      </c>
      <c r="B27" s="104">
        <v>45630</v>
      </c>
      <c r="C27" s="72">
        <v>10.19</v>
      </c>
      <c r="D27" s="99" t="s">
        <v>320</v>
      </c>
      <c r="E27" s="100">
        <v>6</v>
      </c>
      <c r="F27" s="100" t="s">
        <v>884</v>
      </c>
      <c r="G27" s="101" t="s">
        <v>16</v>
      </c>
      <c r="H27" s="103" t="s">
        <v>278</v>
      </c>
    </row>
    <row r="28" spans="1:8" ht="15.75" customHeight="1" x14ac:dyDescent="0.15">
      <c r="A28" s="97" t="s">
        <v>41</v>
      </c>
      <c r="B28" s="104">
        <v>45630</v>
      </c>
      <c r="C28" s="72">
        <v>5.5</v>
      </c>
      <c r="D28" s="99" t="s">
        <v>950</v>
      </c>
      <c r="E28" s="100" t="s">
        <v>951</v>
      </c>
      <c r="F28" s="100" t="s">
        <v>884</v>
      </c>
      <c r="G28" s="101" t="s">
        <v>18</v>
      </c>
      <c r="H28" s="103" t="s">
        <v>278</v>
      </c>
    </row>
    <row r="29" spans="1:8" ht="15.75" customHeight="1" x14ac:dyDescent="0.15">
      <c r="A29" s="97" t="s">
        <v>41</v>
      </c>
      <c r="B29" s="104">
        <v>45631</v>
      </c>
      <c r="C29" s="72">
        <v>0.88</v>
      </c>
      <c r="D29" s="99" t="s">
        <v>952</v>
      </c>
      <c r="E29" s="99"/>
      <c r="F29" s="100" t="s">
        <v>48</v>
      </c>
      <c r="G29" s="101" t="s">
        <v>26</v>
      </c>
      <c r="H29" s="103" t="s">
        <v>278</v>
      </c>
    </row>
    <row r="30" spans="1:8" ht="15.75" customHeight="1" x14ac:dyDescent="0.15">
      <c r="A30" s="97" t="s">
        <v>41</v>
      </c>
      <c r="B30" s="104">
        <v>45631</v>
      </c>
      <c r="C30" s="72">
        <v>1.48</v>
      </c>
      <c r="D30" s="99" t="s">
        <v>953</v>
      </c>
      <c r="E30" s="100"/>
      <c r="F30" s="100" t="s">
        <v>48</v>
      </c>
      <c r="G30" s="101" t="s">
        <v>26</v>
      </c>
      <c r="H30" s="103" t="s">
        <v>278</v>
      </c>
    </row>
    <row r="31" spans="1:8" ht="15.75" customHeight="1" x14ac:dyDescent="0.15">
      <c r="A31" s="97" t="s">
        <v>41</v>
      </c>
      <c r="B31" s="104">
        <v>45631</v>
      </c>
      <c r="C31" s="72">
        <v>6.98</v>
      </c>
      <c r="D31" s="99" t="s">
        <v>880</v>
      </c>
      <c r="E31" s="100">
        <v>2</v>
      </c>
      <c r="F31" s="100" t="s">
        <v>48</v>
      </c>
      <c r="G31" s="101" t="s">
        <v>18</v>
      </c>
      <c r="H31" s="103" t="s">
        <v>257</v>
      </c>
    </row>
    <row r="32" spans="1:8" ht="15.75" customHeight="1" x14ac:dyDescent="0.15">
      <c r="A32" s="97" t="s">
        <v>41</v>
      </c>
      <c r="B32" s="104">
        <v>45631</v>
      </c>
      <c r="C32" s="72">
        <v>4.49</v>
      </c>
      <c r="D32" s="99" t="s">
        <v>954</v>
      </c>
      <c r="E32" s="100"/>
      <c r="F32" s="100" t="s">
        <v>48</v>
      </c>
      <c r="G32" s="101" t="s">
        <v>18</v>
      </c>
      <c r="H32" s="103" t="s">
        <v>257</v>
      </c>
    </row>
    <row r="33" spans="1:8" ht="15.75" customHeight="1" x14ac:dyDescent="0.15">
      <c r="A33" s="97" t="s">
        <v>41</v>
      </c>
      <c r="B33" s="104">
        <v>45631</v>
      </c>
      <c r="C33" s="72">
        <v>1.89</v>
      </c>
      <c r="D33" s="99" t="s">
        <v>955</v>
      </c>
      <c r="E33" s="100"/>
      <c r="F33" s="100" t="s">
        <v>48</v>
      </c>
      <c r="G33" s="101" t="s">
        <v>18</v>
      </c>
      <c r="H33" s="103" t="s">
        <v>257</v>
      </c>
    </row>
    <row r="34" spans="1:8" ht="15.75" customHeight="1" x14ac:dyDescent="0.15">
      <c r="A34" s="97" t="s">
        <v>41</v>
      </c>
      <c r="B34" s="104">
        <v>45631</v>
      </c>
      <c r="C34" s="72">
        <v>2.4900000000000002</v>
      </c>
      <c r="D34" s="99" t="s">
        <v>956</v>
      </c>
      <c r="E34" s="100"/>
      <c r="F34" s="100" t="s">
        <v>48</v>
      </c>
      <c r="G34" s="101" t="s">
        <v>18</v>
      </c>
      <c r="H34" s="103" t="s">
        <v>257</v>
      </c>
    </row>
    <row r="35" spans="1:8" ht="15.75" customHeight="1" x14ac:dyDescent="0.15">
      <c r="A35" s="97" t="s">
        <v>41</v>
      </c>
      <c r="B35" s="104">
        <v>45631</v>
      </c>
      <c r="C35" s="72">
        <v>2.09</v>
      </c>
      <c r="D35" s="99" t="s">
        <v>426</v>
      </c>
      <c r="E35" s="100">
        <v>2</v>
      </c>
      <c r="F35" s="100" t="s">
        <v>48</v>
      </c>
      <c r="G35" s="101" t="s">
        <v>18</v>
      </c>
      <c r="H35" s="103" t="s">
        <v>257</v>
      </c>
    </row>
    <row r="36" spans="1:8" ht="15.75" customHeight="1" x14ac:dyDescent="0.15">
      <c r="A36" s="97" t="s">
        <v>41</v>
      </c>
      <c r="B36" s="104">
        <v>45631</v>
      </c>
      <c r="C36" s="72">
        <v>4.38</v>
      </c>
      <c r="D36" s="99" t="s">
        <v>218</v>
      </c>
      <c r="E36" s="100"/>
      <c r="F36" s="100" t="s">
        <v>48</v>
      </c>
      <c r="G36" s="101" t="s">
        <v>18</v>
      </c>
      <c r="H36" s="103" t="s">
        <v>257</v>
      </c>
    </row>
    <row r="37" spans="1:8" ht="15.75" customHeight="1" x14ac:dyDescent="0.15">
      <c r="A37" s="97" t="s">
        <v>41</v>
      </c>
      <c r="B37" s="104">
        <v>45631</v>
      </c>
      <c r="C37" s="72">
        <v>1.42</v>
      </c>
      <c r="D37" s="99" t="s">
        <v>957</v>
      </c>
      <c r="E37" s="100"/>
      <c r="F37" s="100" t="s">
        <v>48</v>
      </c>
      <c r="G37" s="101" t="s">
        <v>18</v>
      </c>
      <c r="H37" s="103" t="s">
        <v>257</v>
      </c>
    </row>
    <row r="38" spans="1:8" ht="15.75" customHeight="1" x14ac:dyDescent="0.15">
      <c r="A38" s="97" t="s">
        <v>41</v>
      </c>
      <c r="B38" s="104">
        <v>45631</v>
      </c>
      <c r="C38" s="72">
        <v>3.49</v>
      </c>
      <c r="D38" s="99" t="s">
        <v>958</v>
      </c>
      <c r="E38" s="100"/>
      <c r="F38" s="100" t="s">
        <v>48</v>
      </c>
      <c r="G38" s="101" t="s">
        <v>26</v>
      </c>
      <c r="H38" s="103" t="s">
        <v>257</v>
      </c>
    </row>
    <row r="39" spans="1:8" ht="15.75" customHeight="1" x14ac:dyDescent="0.15">
      <c r="A39" s="97" t="s">
        <v>41</v>
      </c>
      <c r="B39" s="104">
        <v>45631</v>
      </c>
      <c r="C39" s="72">
        <v>1.37</v>
      </c>
      <c r="D39" s="99" t="s">
        <v>959</v>
      </c>
      <c r="E39" s="100"/>
      <c r="F39" s="100" t="s">
        <v>206</v>
      </c>
      <c r="G39" s="101" t="s">
        <v>17</v>
      </c>
      <c r="H39" s="103" t="s">
        <v>960</v>
      </c>
    </row>
    <row r="40" spans="1:8" ht="15.75" customHeight="1" x14ac:dyDescent="0.15">
      <c r="A40" s="97" t="s">
        <v>41</v>
      </c>
      <c r="B40" s="104">
        <v>45631</v>
      </c>
      <c r="C40" s="72">
        <v>1.99</v>
      </c>
      <c r="D40" s="99" t="s">
        <v>961</v>
      </c>
      <c r="E40" s="100"/>
      <c r="F40" s="100" t="s">
        <v>69</v>
      </c>
      <c r="G40" s="101" t="s">
        <v>18</v>
      </c>
      <c r="H40" s="103" t="s">
        <v>257</v>
      </c>
    </row>
    <row r="41" spans="1:8" ht="15.75" customHeight="1" x14ac:dyDescent="0.15">
      <c r="A41" s="97" t="s">
        <v>41</v>
      </c>
      <c r="B41" s="104">
        <v>45631</v>
      </c>
      <c r="C41" s="72">
        <v>1.48</v>
      </c>
      <c r="D41" s="99" t="s">
        <v>962</v>
      </c>
      <c r="E41" s="100"/>
      <c r="F41" s="100" t="s">
        <v>69</v>
      </c>
      <c r="G41" s="101" t="s">
        <v>17</v>
      </c>
      <c r="H41" s="102" t="s">
        <v>257</v>
      </c>
    </row>
    <row r="42" spans="1:8" ht="15.75" customHeight="1" x14ac:dyDescent="0.15">
      <c r="A42" s="97" t="s">
        <v>41</v>
      </c>
      <c r="B42" s="104">
        <v>45632</v>
      </c>
      <c r="C42" s="72">
        <v>2.73</v>
      </c>
      <c r="D42" s="99" t="s">
        <v>963</v>
      </c>
      <c r="E42" s="100"/>
      <c r="F42" s="100" t="s">
        <v>206</v>
      </c>
      <c r="G42" s="101" t="s">
        <v>17</v>
      </c>
      <c r="H42" s="102" t="s">
        <v>257</v>
      </c>
    </row>
    <row r="43" spans="1:8" ht="15.75" customHeight="1" x14ac:dyDescent="0.15">
      <c r="A43" s="97" t="s">
        <v>41</v>
      </c>
      <c r="B43" s="104">
        <v>45632</v>
      </c>
      <c r="C43" s="72">
        <v>1.3</v>
      </c>
      <c r="D43" s="99" t="s">
        <v>964</v>
      </c>
      <c r="E43" s="100"/>
      <c r="F43" s="100" t="s">
        <v>69</v>
      </c>
      <c r="G43" s="101" t="s">
        <v>26</v>
      </c>
      <c r="H43" s="102" t="s">
        <v>278</v>
      </c>
    </row>
    <row r="44" spans="1:8" ht="15.75" customHeight="1" x14ac:dyDescent="0.15">
      <c r="A44" s="97" t="s">
        <v>41</v>
      </c>
      <c r="B44" s="104">
        <v>45632</v>
      </c>
      <c r="C44" s="72">
        <v>2.99</v>
      </c>
      <c r="D44" s="99" t="s">
        <v>308</v>
      </c>
      <c r="E44" s="100"/>
      <c r="F44" s="100" t="s">
        <v>69</v>
      </c>
      <c r="G44" s="101" t="s">
        <v>18</v>
      </c>
      <c r="H44" s="102" t="s">
        <v>278</v>
      </c>
    </row>
    <row r="45" spans="1:8" ht="15.75" customHeight="1" x14ac:dyDescent="0.15">
      <c r="A45" s="97" t="s">
        <v>41</v>
      </c>
      <c r="B45" s="104">
        <v>45631</v>
      </c>
      <c r="C45" s="72">
        <v>16.079999999999998</v>
      </c>
      <c r="D45" s="99" t="s">
        <v>965</v>
      </c>
      <c r="E45" s="100">
        <v>2</v>
      </c>
      <c r="F45" s="100" t="s">
        <v>966</v>
      </c>
      <c r="G45" s="101" t="s">
        <v>26</v>
      </c>
      <c r="H45" s="102" t="s">
        <v>278</v>
      </c>
    </row>
    <row r="46" spans="1:8" ht="15.75" customHeight="1" x14ac:dyDescent="0.15">
      <c r="A46" s="97" t="s">
        <v>41</v>
      </c>
      <c r="B46" s="104">
        <v>45632</v>
      </c>
      <c r="C46" s="72">
        <v>14.1</v>
      </c>
      <c r="D46" s="99" t="s">
        <v>967</v>
      </c>
      <c r="E46" s="100"/>
      <c r="F46" s="100" t="s">
        <v>968</v>
      </c>
      <c r="G46" s="101" t="s">
        <v>27</v>
      </c>
      <c r="H46" s="102" t="s">
        <v>257</v>
      </c>
    </row>
    <row r="47" spans="1:8" ht="15.75" customHeight="1" x14ac:dyDescent="0.15">
      <c r="A47" s="97" t="s">
        <v>41</v>
      </c>
      <c r="B47" s="104">
        <v>45636</v>
      </c>
      <c r="C47" s="72">
        <v>3.88</v>
      </c>
      <c r="D47" s="99" t="s">
        <v>292</v>
      </c>
      <c r="E47" s="100">
        <v>24</v>
      </c>
      <c r="F47" s="100" t="s">
        <v>420</v>
      </c>
      <c r="G47" s="101" t="s">
        <v>18</v>
      </c>
      <c r="H47" s="102" t="s">
        <v>278</v>
      </c>
    </row>
    <row r="48" spans="1:8" ht="15.75" customHeight="1" x14ac:dyDescent="0.15">
      <c r="A48" s="97" t="s">
        <v>41</v>
      </c>
      <c r="B48" s="104">
        <v>45636</v>
      </c>
      <c r="C48" s="72">
        <v>5.19</v>
      </c>
      <c r="D48" s="99" t="s">
        <v>969</v>
      </c>
      <c r="E48" s="100"/>
      <c r="F48" s="100" t="s">
        <v>420</v>
      </c>
      <c r="G48" s="101" t="s">
        <v>16</v>
      </c>
      <c r="H48" s="102" t="s">
        <v>278</v>
      </c>
    </row>
    <row r="49" spans="1:8" ht="15.75" customHeight="1" x14ac:dyDescent="0.15">
      <c r="A49" s="97" t="s">
        <v>41</v>
      </c>
      <c r="B49" s="104">
        <v>45636</v>
      </c>
      <c r="C49" s="72">
        <v>2.4</v>
      </c>
      <c r="D49" s="99" t="s">
        <v>970</v>
      </c>
      <c r="E49" s="100"/>
      <c r="F49" s="100" t="s">
        <v>420</v>
      </c>
      <c r="G49" s="101" t="s">
        <v>18</v>
      </c>
      <c r="H49" s="102" t="s">
        <v>278</v>
      </c>
    </row>
    <row r="50" spans="1:8" ht="13" x14ac:dyDescent="0.15">
      <c r="A50" s="97" t="s">
        <v>41</v>
      </c>
      <c r="B50" s="104">
        <v>45636</v>
      </c>
      <c r="C50" s="72">
        <v>2.7</v>
      </c>
      <c r="D50" s="99" t="s">
        <v>865</v>
      </c>
      <c r="E50" s="100"/>
      <c r="F50" s="100" t="s">
        <v>420</v>
      </c>
      <c r="G50" s="101" t="s">
        <v>18</v>
      </c>
      <c r="H50" s="102" t="s">
        <v>278</v>
      </c>
    </row>
    <row r="51" spans="1:8" ht="13" x14ac:dyDescent="0.15">
      <c r="A51" s="97" t="s">
        <v>41</v>
      </c>
      <c r="B51" s="104">
        <v>45636</v>
      </c>
      <c r="C51" s="72">
        <v>4</v>
      </c>
      <c r="D51" s="99" t="s">
        <v>971</v>
      </c>
      <c r="E51" s="100" t="s">
        <v>52</v>
      </c>
      <c r="F51" s="100" t="s">
        <v>420</v>
      </c>
      <c r="G51" s="101" t="s">
        <v>18</v>
      </c>
      <c r="H51" s="102" t="s">
        <v>278</v>
      </c>
    </row>
    <row r="52" spans="1:8" ht="13" x14ac:dyDescent="0.15">
      <c r="A52" s="97" t="s">
        <v>41</v>
      </c>
      <c r="B52" s="104">
        <v>45636</v>
      </c>
      <c r="C52" s="72">
        <v>1.3</v>
      </c>
      <c r="D52" s="99" t="s">
        <v>972</v>
      </c>
      <c r="E52" s="100"/>
      <c r="F52" s="100" t="s">
        <v>420</v>
      </c>
      <c r="G52" s="101" t="s">
        <v>18</v>
      </c>
      <c r="H52" s="102" t="s">
        <v>278</v>
      </c>
    </row>
    <row r="53" spans="1:8" ht="13" x14ac:dyDescent="0.15">
      <c r="A53" s="97" t="s">
        <v>41</v>
      </c>
      <c r="B53" s="104">
        <v>45636</v>
      </c>
      <c r="C53" s="72">
        <v>2.34</v>
      </c>
      <c r="D53" s="99" t="s">
        <v>188</v>
      </c>
      <c r="E53" s="100">
        <v>2</v>
      </c>
      <c r="F53" s="100" t="s">
        <v>420</v>
      </c>
      <c r="G53" s="101" t="s">
        <v>18</v>
      </c>
      <c r="H53" s="102" t="s">
        <v>278</v>
      </c>
    </row>
    <row r="54" spans="1:8" ht="13" x14ac:dyDescent="0.15">
      <c r="A54" s="97" t="s">
        <v>41</v>
      </c>
      <c r="B54" s="104">
        <v>45636</v>
      </c>
      <c r="C54" s="72">
        <v>1</v>
      </c>
      <c r="D54" s="99" t="s">
        <v>354</v>
      </c>
      <c r="E54" s="100"/>
      <c r="F54" s="100" t="s">
        <v>420</v>
      </c>
      <c r="G54" s="101" t="s">
        <v>18</v>
      </c>
      <c r="H54" s="102" t="s">
        <v>278</v>
      </c>
    </row>
    <row r="55" spans="1:8" ht="13" x14ac:dyDescent="0.15">
      <c r="A55" s="97" t="s">
        <v>41</v>
      </c>
      <c r="B55" s="104">
        <v>45636</v>
      </c>
      <c r="C55" s="72">
        <v>1.41</v>
      </c>
      <c r="D55" s="99" t="s">
        <v>973</v>
      </c>
      <c r="E55" s="100"/>
      <c r="F55" s="100" t="s">
        <v>420</v>
      </c>
      <c r="G55" s="101" t="s">
        <v>17</v>
      </c>
      <c r="H55" s="102" t="s">
        <v>278</v>
      </c>
    </row>
    <row r="56" spans="1:8" ht="13" x14ac:dyDescent="0.15">
      <c r="A56" s="97" t="s">
        <v>41</v>
      </c>
      <c r="B56" s="104">
        <v>45636</v>
      </c>
      <c r="C56" s="72">
        <v>3</v>
      </c>
      <c r="D56" s="99" t="s">
        <v>63</v>
      </c>
      <c r="E56" s="100">
        <v>2</v>
      </c>
      <c r="F56" s="100" t="s">
        <v>420</v>
      </c>
      <c r="G56" s="101" t="s">
        <v>18</v>
      </c>
      <c r="H56" s="102" t="s">
        <v>278</v>
      </c>
    </row>
    <row r="57" spans="1:8" ht="13" x14ac:dyDescent="0.15">
      <c r="A57" s="97" t="s">
        <v>41</v>
      </c>
      <c r="B57" s="104">
        <v>45636</v>
      </c>
      <c r="C57" s="72">
        <v>2.66</v>
      </c>
      <c r="D57" s="99" t="s">
        <v>62</v>
      </c>
      <c r="E57" s="100">
        <v>2</v>
      </c>
      <c r="F57" s="100" t="s">
        <v>420</v>
      </c>
      <c r="G57" s="101" t="s">
        <v>18</v>
      </c>
      <c r="H57" s="102" t="s">
        <v>278</v>
      </c>
    </row>
    <row r="58" spans="1:8" ht="13" x14ac:dyDescent="0.15">
      <c r="A58" s="97" t="s">
        <v>41</v>
      </c>
      <c r="B58" s="104">
        <v>45636</v>
      </c>
      <c r="C58" s="72">
        <v>2.95</v>
      </c>
      <c r="D58" s="99" t="s">
        <v>577</v>
      </c>
      <c r="E58" s="100"/>
      <c r="F58" s="100" t="s">
        <v>420</v>
      </c>
      <c r="G58" s="101" t="s">
        <v>18</v>
      </c>
      <c r="H58" s="102" t="s">
        <v>278</v>
      </c>
    </row>
    <row r="59" spans="1:8" ht="13" x14ac:dyDescent="0.15">
      <c r="A59" s="97" t="s">
        <v>41</v>
      </c>
      <c r="B59" s="104">
        <v>45636</v>
      </c>
      <c r="C59" s="72">
        <v>1.5</v>
      </c>
      <c r="D59" s="99" t="s">
        <v>974</v>
      </c>
      <c r="E59" s="100"/>
      <c r="F59" s="100" t="s">
        <v>420</v>
      </c>
      <c r="G59" s="101" t="s">
        <v>17</v>
      </c>
      <c r="H59" s="102" t="s">
        <v>278</v>
      </c>
    </row>
    <row r="60" spans="1:8" ht="13" x14ac:dyDescent="0.15">
      <c r="A60" s="97" t="s">
        <v>41</v>
      </c>
      <c r="B60" s="104">
        <v>45636</v>
      </c>
      <c r="C60" s="72">
        <v>2.2599999999999998</v>
      </c>
      <c r="D60" s="99" t="s">
        <v>888</v>
      </c>
      <c r="E60" s="100"/>
      <c r="F60" s="100" t="s">
        <v>420</v>
      </c>
      <c r="G60" s="101" t="s">
        <v>17</v>
      </c>
      <c r="H60" s="102" t="s">
        <v>278</v>
      </c>
    </row>
    <row r="61" spans="1:8" ht="13" x14ac:dyDescent="0.15">
      <c r="A61" s="97" t="s">
        <v>41</v>
      </c>
      <c r="B61" s="104">
        <v>45636</v>
      </c>
      <c r="C61" s="72">
        <v>1.6</v>
      </c>
      <c r="D61" s="99" t="s">
        <v>975</v>
      </c>
      <c r="E61" s="100"/>
      <c r="F61" s="100" t="s">
        <v>420</v>
      </c>
      <c r="G61" s="101" t="s">
        <v>18</v>
      </c>
      <c r="H61" s="102" t="s">
        <v>278</v>
      </c>
    </row>
    <row r="62" spans="1:8" ht="13" x14ac:dyDescent="0.15">
      <c r="A62" s="97" t="s">
        <v>41</v>
      </c>
      <c r="B62" s="104">
        <v>45636</v>
      </c>
      <c r="C62" s="72">
        <v>1.1499999999999999</v>
      </c>
      <c r="D62" s="99" t="s">
        <v>976</v>
      </c>
      <c r="E62" s="100"/>
      <c r="F62" s="100" t="s">
        <v>420</v>
      </c>
      <c r="G62" s="101" t="s">
        <v>18</v>
      </c>
      <c r="H62" s="102" t="s">
        <v>278</v>
      </c>
    </row>
    <row r="63" spans="1:8" ht="13" x14ac:dyDescent="0.15">
      <c r="A63" s="97" t="s">
        <v>41</v>
      </c>
      <c r="B63" s="104">
        <v>45636</v>
      </c>
      <c r="C63" s="72">
        <v>1.9</v>
      </c>
      <c r="D63" s="99" t="s">
        <v>977</v>
      </c>
      <c r="E63" s="100"/>
      <c r="F63" s="100" t="s">
        <v>420</v>
      </c>
      <c r="G63" s="101" t="s">
        <v>18</v>
      </c>
      <c r="H63" s="102" t="s">
        <v>278</v>
      </c>
    </row>
    <row r="64" spans="1:8" ht="13" x14ac:dyDescent="0.15">
      <c r="A64" s="97" t="s">
        <v>41</v>
      </c>
      <c r="B64" s="104">
        <v>45637</v>
      </c>
      <c r="C64" s="72">
        <v>1.64</v>
      </c>
      <c r="D64" s="99" t="s">
        <v>546</v>
      </c>
      <c r="E64" s="100"/>
      <c r="F64" s="100" t="s">
        <v>256</v>
      </c>
      <c r="G64" s="101" t="s">
        <v>17</v>
      </c>
      <c r="H64" s="102" t="s">
        <v>257</v>
      </c>
    </row>
    <row r="65" spans="1:8" ht="13" x14ac:dyDescent="0.15">
      <c r="A65" s="97" t="s">
        <v>41</v>
      </c>
      <c r="B65" s="104">
        <v>45635</v>
      </c>
      <c r="C65" s="72">
        <v>16.93</v>
      </c>
      <c r="D65" s="99" t="s">
        <v>978</v>
      </c>
      <c r="E65" s="100"/>
      <c r="F65" s="100" t="s">
        <v>365</v>
      </c>
      <c r="G65" s="101" t="s">
        <v>27</v>
      </c>
      <c r="H65" s="102" t="s">
        <v>278</v>
      </c>
    </row>
    <row r="66" spans="1:8" ht="13" x14ac:dyDescent="0.15">
      <c r="A66" s="97" t="s">
        <v>41</v>
      </c>
      <c r="B66" s="104">
        <v>45638</v>
      </c>
      <c r="C66" s="72">
        <v>5.6</v>
      </c>
      <c r="D66" s="99" t="s">
        <v>950</v>
      </c>
      <c r="E66" s="100" t="s">
        <v>904</v>
      </c>
      <c r="F66" s="100" t="s">
        <v>884</v>
      </c>
      <c r="G66" s="101" t="s">
        <v>18</v>
      </c>
      <c r="H66" s="102" t="s">
        <v>278</v>
      </c>
    </row>
    <row r="67" spans="1:8" ht="13" x14ac:dyDescent="0.15">
      <c r="A67" s="97" t="s">
        <v>41</v>
      </c>
      <c r="B67" s="139">
        <v>45638</v>
      </c>
      <c r="C67" s="72">
        <v>13.91</v>
      </c>
      <c r="D67" s="99" t="s">
        <v>411</v>
      </c>
      <c r="E67" s="100">
        <v>8</v>
      </c>
      <c r="F67" s="100" t="s">
        <v>884</v>
      </c>
      <c r="G67" s="101" t="s">
        <v>16</v>
      </c>
      <c r="H67" s="102" t="s">
        <v>278</v>
      </c>
    </row>
    <row r="68" spans="1:8" ht="13" x14ac:dyDescent="0.15">
      <c r="A68" s="97" t="s">
        <v>41</v>
      </c>
      <c r="B68" s="139">
        <v>45639</v>
      </c>
      <c r="C68" s="72">
        <v>15</v>
      </c>
      <c r="D68" s="99" t="s">
        <v>979</v>
      </c>
      <c r="E68" s="100"/>
      <c r="F68" s="100" t="s">
        <v>67</v>
      </c>
      <c r="G68" s="101" t="s">
        <v>26</v>
      </c>
      <c r="H68" s="102" t="s">
        <v>257</v>
      </c>
    </row>
    <row r="69" spans="1:8" ht="13" x14ac:dyDescent="0.15">
      <c r="A69" s="97" t="s">
        <v>41</v>
      </c>
      <c r="B69" s="104">
        <v>45639</v>
      </c>
      <c r="C69" s="72">
        <v>20</v>
      </c>
      <c r="D69" s="99" t="s">
        <v>980</v>
      </c>
      <c r="E69" s="100" t="s">
        <v>981</v>
      </c>
      <c r="F69" s="100" t="s">
        <v>884</v>
      </c>
      <c r="G69" s="101" t="s">
        <v>16</v>
      </c>
      <c r="H69" s="102" t="s">
        <v>278</v>
      </c>
    </row>
    <row r="70" spans="1:8" ht="13" x14ac:dyDescent="0.15">
      <c r="A70" s="97" t="s">
        <v>41</v>
      </c>
      <c r="B70" s="104">
        <v>45640</v>
      </c>
      <c r="C70" s="72">
        <v>1.79</v>
      </c>
      <c r="D70" s="99" t="s">
        <v>483</v>
      </c>
      <c r="E70" s="100">
        <v>1</v>
      </c>
      <c r="F70" s="100" t="s">
        <v>48</v>
      </c>
      <c r="G70" s="101" t="s">
        <v>18</v>
      </c>
      <c r="H70" s="102" t="s">
        <v>278</v>
      </c>
    </row>
    <row r="71" spans="1:8" ht="13" x14ac:dyDescent="0.15">
      <c r="A71" s="97" t="s">
        <v>41</v>
      </c>
      <c r="B71" s="104">
        <v>45640</v>
      </c>
      <c r="C71" s="72">
        <v>3.89</v>
      </c>
      <c r="D71" s="99" t="s">
        <v>982</v>
      </c>
      <c r="E71" s="100">
        <v>1</v>
      </c>
      <c r="F71" s="100" t="s">
        <v>48</v>
      </c>
      <c r="G71" s="101" t="s">
        <v>18</v>
      </c>
      <c r="H71" s="102" t="s">
        <v>278</v>
      </c>
    </row>
    <row r="72" spans="1:8" ht="13" x14ac:dyDescent="0.15">
      <c r="A72" s="97" t="s">
        <v>41</v>
      </c>
      <c r="B72" s="104">
        <v>45642</v>
      </c>
      <c r="C72" s="72">
        <v>15.9</v>
      </c>
      <c r="D72" s="99" t="s">
        <v>983</v>
      </c>
      <c r="E72" s="100">
        <v>2</v>
      </c>
      <c r="F72" s="100" t="s">
        <v>777</v>
      </c>
      <c r="G72" s="101" t="s">
        <v>26</v>
      </c>
      <c r="H72" s="102" t="s">
        <v>278</v>
      </c>
    </row>
    <row r="73" spans="1:8" ht="13" x14ac:dyDescent="0.15">
      <c r="A73" s="97" t="s">
        <v>41</v>
      </c>
      <c r="B73" s="104">
        <v>45642</v>
      </c>
      <c r="C73" s="72">
        <v>2.57</v>
      </c>
      <c r="D73" s="99" t="s">
        <v>888</v>
      </c>
      <c r="E73" s="100"/>
      <c r="F73" s="100" t="s">
        <v>103</v>
      </c>
      <c r="G73" s="101" t="s">
        <v>17</v>
      </c>
      <c r="H73" s="102" t="s">
        <v>257</v>
      </c>
    </row>
    <row r="74" spans="1:8" ht="13" x14ac:dyDescent="0.15">
      <c r="A74" s="97" t="s">
        <v>41</v>
      </c>
      <c r="B74" s="104">
        <v>45642</v>
      </c>
      <c r="C74" s="72">
        <v>1.48</v>
      </c>
      <c r="D74" s="99" t="s">
        <v>973</v>
      </c>
      <c r="E74" s="100"/>
      <c r="F74" s="100" t="s">
        <v>103</v>
      </c>
      <c r="G74" s="101" t="s">
        <v>17</v>
      </c>
      <c r="H74" s="102" t="s">
        <v>257</v>
      </c>
    </row>
    <row r="75" spans="1:8" ht="13" x14ac:dyDescent="0.15">
      <c r="A75" s="97" t="s">
        <v>41</v>
      </c>
      <c r="B75" s="104">
        <v>45644</v>
      </c>
      <c r="C75" s="72">
        <v>3.88</v>
      </c>
      <c r="D75" s="99" t="s">
        <v>292</v>
      </c>
      <c r="E75" s="100"/>
      <c r="F75" s="100" t="s">
        <v>103</v>
      </c>
      <c r="G75" s="101" t="s">
        <v>18</v>
      </c>
      <c r="H75" s="102" t="s">
        <v>278</v>
      </c>
    </row>
    <row r="76" spans="1:8" ht="13" x14ac:dyDescent="0.15">
      <c r="A76" s="97" t="s">
        <v>41</v>
      </c>
      <c r="B76" s="104">
        <v>45646</v>
      </c>
      <c r="C76" s="72">
        <v>1.99</v>
      </c>
      <c r="D76" s="99" t="s">
        <v>984</v>
      </c>
      <c r="E76" s="100"/>
      <c r="F76" s="100" t="s">
        <v>935</v>
      </c>
      <c r="G76" s="101" t="s">
        <v>18</v>
      </c>
      <c r="H76" s="102" t="s">
        <v>278</v>
      </c>
    </row>
    <row r="77" spans="1:8" ht="13" x14ac:dyDescent="0.15">
      <c r="A77" s="97" t="s">
        <v>41</v>
      </c>
      <c r="B77" s="104">
        <v>45646</v>
      </c>
      <c r="C77" s="72">
        <v>2.79</v>
      </c>
      <c r="D77" s="99" t="s">
        <v>985</v>
      </c>
      <c r="E77" s="100"/>
      <c r="F77" s="100" t="s">
        <v>935</v>
      </c>
      <c r="G77" s="101" t="s">
        <v>16</v>
      </c>
      <c r="H77" s="102" t="s">
        <v>278</v>
      </c>
    </row>
    <row r="78" spans="1:8" ht="13" x14ac:dyDescent="0.15">
      <c r="A78" s="97" t="s">
        <v>41</v>
      </c>
      <c r="B78" s="104">
        <v>45646</v>
      </c>
      <c r="C78" s="72">
        <f>3.34-0.56</f>
        <v>2.78</v>
      </c>
      <c r="D78" s="99" t="s">
        <v>986</v>
      </c>
      <c r="E78" s="100"/>
      <c r="F78" s="100" t="s">
        <v>935</v>
      </c>
      <c r="G78" s="101" t="s">
        <v>16</v>
      </c>
      <c r="H78" s="102" t="s">
        <v>278</v>
      </c>
    </row>
    <row r="79" spans="1:8" ht="13" x14ac:dyDescent="0.15">
      <c r="A79" s="97" t="s">
        <v>41</v>
      </c>
      <c r="B79" s="104">
        <v>45646</v>
      </c>
      <c r="C79" s="72">
        <f>3.68-0.62</f>
        <v>3.06</v>
      </c>
      <c r="D79" s="99" t="s">
        <v>986</v>
      </c>
      <c r="E79" s="100"/>
      <c r="F79" s="100" t="s">
        <v>935</v>
      </c>
      <c r="G79" s="101" t="s">
        <v>16</v>
      </c>
      <c r="H79" s="102" t="s">
        <v>278</v>
      </c>
    </row>
    <row r="80" spans="1:8" ht="13" x14ac:dyDescent="0.15">
      <c r="A80" s="97" t="s">
        <v>41</v>
      </c>
      <c r="B80" s="104">
        <v>45646</v>
      </c>
      <c r="C80" s="72">
        <v>2.4900000000000002</v>
      </c>
      <c r="D80" s="99" t="s">
        <v>987</v>
      </c>
      <c r="E80" s="100"/>
      <c r="F80" s="100" t="s">
        <v>935</v>
      </c>
      <c r="G80" s="101" t="s">
        <v>18</v>
      </c>
      <c r="H80" s="102" t="s">
        <v>278</v>
      </c>
    </row>
    <row r="81" spans="1:8" ht="13" x14ac:dyDescent="0.15">
      <c r="A81" s="97" t="s">
        <v>41</v>
      </c>
      <c r="B81" s="104">
        <v>45646</v>
      </c>
      <c r="C81" s="72">
        <f>1.09-0.24</f>
        <v>0.85000000000000009</v>
      </c>
      <c r="D81" s="99" t="s">
        <v>988</v>
      </c>
      <c r="E81" s="100"/>
      <c r="F81" s="100" t="s">
        <v>935</v>
      </c>
      <c r="G81" s="101" t="s">
        <v>18</v>
      </c>
      <c r="H81" s="102" t="s">
        <v>278</v>
      </c>
    </row>
    <row r="82" spans="1:8" ht="13" x14ac:dyDescent="0.15">
      <c r="A82" s="97" t="s">
        <v>41</v>
      </c>
      <c r="B82" s="104">
        <v>45646</v>
      </c>
      <c r="C82" s="72">
        <f>5.98-0.9</f>
        <v>5.08</v>
      </c>
      <c r="D82" s="99" t="s">
        <v>989</v>
      </c>
      <c r="E82" s="100"/>
      <c r="F82" s="100" t="s">
        <v>935</v>
      </c>
      <c r="G82" s="101" t="s">
        <v>18</v>
      </c>
      <c r="H82" s="102" t="s">
        <v>278</v>
      </c>
    </row>
    <row r="83" spans="1:8" ht="13" x14ac:dyDescent="0.15">
      <c r="A83" s="97" t="s">
        <v>41</v>
      </c>
      <c r="B83" s="104">
        <v>45646</v>
      </c>
      <c r="C83" s="72">
        <v>1.99</v>
      </c>
      <c r="D83" s="99" t="s">
        <v>990</v>
      </c>
      <c r="E83" s="100"/>
      <c r="F83" s="100" t="s">
        <v>935</v>
      </c>
      <c r="G83" s="101" t="s">
        <v>18</v>
      </c>
      <c r="H83" s="102" t="s">
        <v>278</v>
      </c>
    </row>
    <row r="84" spans="1:8" ht="13" x14ac:dyDescent="0.15">
      <c r="A84" s="97" t="s">
        <v>41</v>
      </c>
      <c r="B84" s="104">
        <v>45646</v>
      </c>
      <c r="C84" s="72">
        <v>1.99</v>
      </c>
      <c r="D84" s="99" t="s">
        <v>991</v>
      </c>
      <c r="E84" s="100"/>
      <c r="F84" s="100" t="s">
        <v>935</v>
      </c>
      <c r="G84" s="101" t="s">
        <v>18</v>
      </c>
      <c r="H84" s="102" t="s">
        <v>278</v>
      </c>
    </row>
    <row r="85" spans="1:8" ht="13" x14ac:dyDescent="0.15">
      <c r="A85" s="97" t="s">
        <v>41</v>
      </c>
      <c r="B85" s="104">
        <v>45646</v>
      </c>
      <c r="C85" s="72">
        <v>2.25</v>
      </c>
      <c r="D85" s="99" t="s">
        <v>992</v>
      </c>
      <c r="E85" s="100"/>
      <c r="F85" s="100" t="s">
        <v>935</v>
      </c>
      <c r="G85" s="101" t="s">
        <v>18</v>
      </c>
      <c r="H85" s="102" t="s">
        <v>278</v>
      </c>
    </row>
    <row r="86" spans="1:8" ht="13" x14ac:dyDescent="0.15">
      <c r="A86" s="97" t="s">
        <v>41</v>
      </c>
      <c r="B86" s="104">
        <v>45646</v>
      </c>
      <c r="C86" s="72">
        <v>0.89</v>
      </c>
      <c r="D86" s="99" t="s">
        <v>993</v>
      </c>
      <c r="E86" s="100"/>
      <c r="F86" s="100" t="s">
        <v>935</v>
      </c>
      <c r="G86" s="101" t="s">
        <v>18</v>
      </c>
      <c r="H86" s="102" t="s">
        <v>278</v>
      </c>
    </row>
    <row r="87" spans="1:8" ht="13" x14ac:dyDescent="0.15">
      <c r="A87" s="97" t="s">
        <v>41</v>
      </c>
      <c r="B87" s="104">
        <v>45646</v>
      </c>
      <c r="C87" s="72">
        <v>0.99</v>
      </c>
      <c r="D87" s="99" t="s">
        <v>426</v>
      </c>
      <c r="E87" s="100"/>
      <c r="F87" s="100" t="s">
        <v>935</v>
      </c>
      <c r="G87" s="101" t="s">
        <v>18</v>
      </c>
      <c r="H87" s="102" t="s">
        <v>278</v>
      </c>
    </row>
    <row r="88" spans="1:8" ht="13" x14ac:dyDescent="0.15">
      <c r="A88" s="97" t="s">
        <v>41</v>
      </c>
      <c r="B88" s="104">
        <v>45646</v>
      </c>
      <c r="C88" s="72">
        <f>3-0.44</f>
        <v>2.56</v>
      </c>
      <c r="D88" s="99" t="s">
        <v>975</v>
      </c>
      <c r="E88" s="100"/>
      <c r="F88" s="100" t="s">
        <v>935</v>
      </c>
      <c r="G88" s="101" t="s">
        <v>18</v>
      </c>
      <c r="H88" s="102" t="s">
        <v>278</v>
      </c>
    </row>
    <row r="89" spans="1:8" ht="13" x14ac:dyDescent="0.15">
      <c r="A89" s="97" t="s">
        <v>41</v>
      </c>
      <c r="B89" s="104">
        <v>45646</v>
      </c>
      <c r="C89" s="72">
        <v>1.31</v>
      </c>
      <c r="D89" s="99" t="s">
        <v>878</v>
      </c>
      <c r="E89" s="100"/>
      <c r="F89" s="100" t="s">
        <v>935</v>
      </c>
      <c r="G89" s="101" t="s">
        <v>17</v>
      </c>
      <c r="H89" s="102" t="s">
        <v>278</v>
      </c>
    </row>
    <row r="90" spans="1:8" ht="13" x14ac:dyDescent="0.15">
      <c r="A90" s="97" t="s">
        <v>41</v>
      </c>
      <c r="B90" s="104">
        <v>45649</v>
      </c>
      <c r="C90" s="72">
        <v>19</v>
      </c>
      <c r="D90" s="99" t="s">
        <v>994</v>
      </c>
      <c r="E90" s="100"/>
      <c r="F90" s="100" t="s">
        <v>995</v>
      </c>
      <c r="G90" s="101" t="s">
        <v>27</v>
      </c>
      <c r="H90" s="102" t="s">
        <v>278</v>
      </c>
    </row>
    <row r="91" spans="1:8" ht="13" x14ac:dyDescent="0.15">
      <c r="A91" s="97" t="s">
        <v>41</v>
      </c>
      <c r="B91" s="104">
        <v>45649</v>
      </c>
      <c r="C91" s="72">
        <v>2.99</v>
      </c>
      <c r="D91" s="99" t="s">
        <v>160</v>
      </c>
      <c r="E91" s="100">
        <v>1</v>
      </c>
      <c r="F91" s="100" t="s">
        <v>103</v>
      </c>
      <c r="G91" s="101" t="s">
        <v>18</v>
      </c>
      <c r="H91" s="102" t="s">
        <v>278</v>
      </c>
    </row>
    <row r="92" spans="1:8" ht="13" x14ac:dyDescent="0.15">
      <c r="A92" s="97" t="s">
        <v>41</v>
      </c>
      <c r="B92" s="104">
        <v>45649</v>
      </c>
      <c r="C92" s="72">
        <v>3.88</v>
      </c>
      <c r="D92" s="99" t="s">
        <v>139</v>
      </c>
      <c r="E92" s="100">
        <v>24</v>
      </c>
      <c r="F92" s="100" t="s">
        <v>103</v>
      </c>
      <c r="G92" s="101" t="s">
        <v>18</v>
      </c>
      <c r="H92" s="102" t="s">
        <v>278</v>
      </c>
    </row>
    <row r="93" spans="1:8" ht="13" x14ac:dyDescent="0.15">
      <c r="A93" s="97" t="s">
        <v>41</v>
      </c>
      <c r="B93" s="104">
        <v>45652</v>
      </c>
      <c r="C93" s="72">
        <v>3.99</v>
      </c>
      <c r="D93" s="99" t="s">
        <v>855</v>
      </c>
      <c r="E93" s="100"/>
      <c r="F93" s="99" t="s">
        <v>996</v>
      </c>
      <c r="G93" s="101" t="s">
        <v>17</v>
      </c>
      <c r="H93" s="102" t="s">
        <v>278</v>
      </c>
    </row>
    <row r="94" spans="1:8" ht="13" x14ac:dyDescent="0.15">
      <c r="A94" s="97" t="s">
        <v>41</v>
      </c>
      <c r="B94" s="104">
        <v>45649</v>
      </c>
      <c r="C94" s="72">
        <v>4.3899999999999997</v>
      </c>
      <c r="D94" s="99" t="s">
        <v>997</v>
      </c>
      <c r="E94" s="100"/>
      <c r="F94" s="100" t="s">
        <v>206</v>
      </c>
      <c r="G94" s="101" t="s">
        <v>17</v>
      </c>
      <c r="H94" s="102" t="s">
        <v>278</v>
      </c>
    </row>
    <row r="95" spans="1:8" ht="13" x14ac:dyDescent="0.15">
      <c r="A95" s="97" t="s">
        <v>41</v>
      </c>
      <c r="B95" s="104">
        <v>45652</v>
      </c>
      <c r="C95" s="72">
        <v>5.55</v>
      </c>
      <c r="D95" s="99" t="s">
        <v>950</v>
      </c>
      <c r="E95" s="100"/>
      <c r="F95" s="100" t="s">
        <v>884</v>
      </c>
      <c r="G95" s="101" t="s">
        <v>18</v>
      </c>
      <c r="H95" s="102" t="s">
        <v>278</v>
      </c>
    </row>
    <row r="96" spans="1:8" ht="13" x14ac:dyDescent="0.15">
      <c r="A96" s="97" t="s">
        <v>41</v>
      </c>
      <c r="B96" s="104">
        <v>45654</v>
      </c>
      <c r="C96" s="72">
        <v>2.15</v>
      </c>
      <c r="D96" s="99" t="s">
        <v>443</v>
      </c>
      <c r="E96" s="100"/>
      <c r="F96" s="100" t="s">
        <v>935</v>
      </c>
      <c r="G96" s="101" t="s">
        <v>18</v>
      </c>
      <c r="H96" s="102" t="s">
        <v>278</v>
      </c>
    </row>
    <row r="97" spans="1:8" ht="13" x14ac:dyDescent="0.15">
      <c r="A97" s="97" t="s">
        <v>41</v>
      </c>
      <c r="B97" s="104">
        <v>45654</v>
      </c>
      <c r="C97" s="72">
        <v>2.99</v>
      </c>
      <c r="D97" s="99" t="s">
        <v>865</v>
      </c>
      <c r="E97" s="100"/>
      <c r="F97" s="100" t="s">
        <v>935</v>
      </c>
      <c r="G97" s="101" t="s">
        <v>16</v>
      </c>
      <c r="H97" s="102" t="s">
        <v>278</v>
      </c>
    </row>
    <row r="98" spans="1:8" ht="13" x14ac:dyDescent="0.15">
      <c r="A98" s="97" t="s">
        <v>41</v>
      </c>
      <c r="B98" s="104">
        <v>45654</v>
      </c>
      <c r="C98" s="72">
        <v>1.25</v>
      </c>
      <c r="D98" s="99" t="s">
        <v>586</v>
      </c>
      <c r="E98" s="100"/>
      <c r="F98" s="100" t="s">
        <v>935</v>
      </c>
      <c r="G98" s="101" t="s">
        <v>16</v>
      </c>
      <c r="H98" s="102" t="s">
        <v>278</v>
      </c>
    </row>
    <row r="99" spans="1:8" ht="13" x14ac:dyDescent="0.15">
      <c r="A99" s="97" t="s">
        <v>41</v>
      </c>
      <c r="B99" s="104">
        <v>45654</v>
      </c>
      <c r="C99" s="72">
        <v>0.59</v>
      </c>
      <c r="D99" s="99" t="s">
        <v>998</v>
      </c>
      <c r="E99" s="100"/>
      <c r="F99" s="100" t="s">
        <v>935</v>
      </c>
      <c r="G99" s="101" t="s">
        <v>21</v>
      </c>
      <c r="H99" s="102" t="s">
        <v>278</v>
      </c>
    </row>
    <row r="100" spans="1:8" ht="13" x14ac:dyDescent="0.15">
      <c r="A100" s="97" t="s">
        <v>41</v>
      </c>
      <c r="B100" s="104">
        <v>45654</v>
      </c>
      <c r="C100" s="72">
        <v>1.69</v>
      </c>
      <c r="D100" s="99" t="s">
        <v>999</v>
      </c>
      <c r="E100" s="100"/>
      <c r="F100" s="100" t="s">
        <v>935</v>
      </c>
      <c r="G100" s="101" t="s">
        <v>18</v>
      </c>
      <c r="H100" s="102" t="s">
        <v>278</v>
      </c>
    </row>
    <row r="101" spans="1:8" ht="13" x14ac:dyDescent="0.15">
      <c r="A101" s="97" t="s">
        <v>41</v>
      </c>
      <c r="B101" s="104">
        <v>45654</v>
      </c>
      <c r="C101" s="72">
        <v>0.99</v>
      </c>
      <c r="D101" s="99" t="s">
        <v>1000</v>
      </c>
      <c r="E101" s="100"/>
      <c r="F101" s="100" t="s">
        <v>935</v>
      </c>
      <c r="G101" s="101" t="s">
        <v>17</v>
      </c>
      <c r="H101" s="102" t="s">
        <v>278</v>
      </c>
    </row>
    <row r="102" spans="1:8" ht="13" x14ac:dyDescent="0.15">
      <c r="A102" s="97" t="s">
        <v>41</v>
      </c>
      <c r="B102" s="104">
        <v>45654</v>
      </c>
      <c r="C102" s="72">
        <v>1.1499999999999999</v>
      </c>
      <c r="D102" s="99" t="s">
        <v>1001</v>
      </c>
      <c r="E102" s="100"/>
      <c r="F102" s="100" t="s">
        <v>935</v>
      </c>
      <c r="G102" s="101" t="s">
        <v>18</v>
      </c>
      <c r="H102" s="102" t="s">
        <v>278</v>
      </c>
    </row>
    <row r="103" spans="1:8" ht="13" x14ac:dyDescent="0.15">
      <c r="A103" s="97" t="s">
        <v>41</v>
      </c>
      <c r="B103" s="104">
        <v>45654</v>
      </c>
      <c r="C103" s="72">
        <v>0.99</v>
      </c>
      <c r="D103" s="99" t="s">
        <v>1002</v>
      </c>
      <c r="E103" s="100"/>
      <c r="F103" s="100" t="s">
        <v>935</v>
      </c>
      <c r="G103" s="101" t="s">
        <v>18</v>
      </c>
      <c r="H103" s="102" t="s">
        <v>278</v>
      </c>
    </row>
    <row r="104" spans="1:8" ht="13" x14ac:dyDescent="0.15">
      <c r="A104" s="97" t="s">
        <v>41</v>
      </c>
      <c r="B104" s="104">
        <v>45656</v>
      </c>
      <c r="C104" s="72">
        <v>1.34</v>
      </c>
      <c r="D104" s="99" t="s">
        <v>216</v>
      </c>
      <c r="E104" s="100">
        <v>2</v>
      </c>
      <c r="F104" s="100" t="s">
        <v>264</v>
      </c>
      <c r="G104" s="101" t="s">
        <v>18</v>
      </c>
      <c r="H104" s="102" t="s">
        <v>278</v>
      </c>
    </row>
    <row r="105" spans="1:8" ht="13" x14ac:dyDescent="0.15">
      <c r="A105" s="97" t="s">
        <v>41</v>
      </c>
      <c r="B105" s="104">
        <v>45656</v>
      </c>
      <c r="C105" s="72">
        <v>7.29</v>
      </c>
      <c r="D105" s="99" t="s">
        <v>314</v>
      </c>
      <c r="E105" s="100">
        <v>9</v>
      </c>
      <c r="F105" s="100" t="s">
        <v>264</v>
      </c>
      <c r="G105" s="101" t="s">
        <v>18</v>
      </c>
      <c r="H105" s="102" t="s">
        <v>278</v>
      </c>
    </row>
    <row r="106" spans="1:8" ht="13" x14ac:dyDescent="0.15">
      <c r="A106" s="97" t="s">
        <v>41</v>
      </c>
      <c r="B106" s="104">
        <v>45656</v>
      </c>
      <c r="C106" s="72">
        <v>1.89</v>
      </c>
      <c r="D106" s="99" t="s">
        <v>1003</v>
      </c>
      <c r="E106" s="100"/>
      <c r="F106" s="100" t="s">
        <v>264</v>
      </c>
      <c r="G106" s="101" t="s">
        <v>16</v>
      </c>
      <c r="H106" s="102" t="s">
        <v>278</v>
      </c>
    </row>
    <row r="107" spans="1:8" ht="13" x14ac:dyDescent="0.15">
      <c r="A107" s="97" t="s">
        <v>41</v>
      </c>
      <c r="B107" s="104">
        <v>45657</v>
      </c>
      <c r="C107" s="72">
        <v>2.74</v>
      </c>
      <c r="D107" s="99" t="s">
        <v>1004</v>
      </c>
      <c r="E107" s="100"/>
      <c r="F107" s="100" t="s">
        <v>206</v>
      </c>
      <c r="G107" s="101" t="s">
        <v>17</v>
      </c>
      <c r="H107" s="102" t="s">
        <v>257</v>
      </c>
    </row>
    <row r="108" spans="1:8" ht="13" x14ac:dyDescent="0.15">
      <c r="A108" s="97"/>
      <c r="B108" s="104"/>
      <c r="C108" s="106"/>
      <c r="D108" s="99"/>
      <c r="E108" s="100"/>
      <c r="F108" s="100"/>
      <c r="G108" s="101"/>
      <c r="H108" s="102"/>
    </row>
    <row r="109" spans="1:8" ht="13" x14ac:dyDescent="0.15">
      <c r="A109" s="97"/>
      <c r="B109" s="104"/>
      <c r="C109" s="106"/>
      <c r="D109" s="99"/>
      <c r="E109" s="100"/>
      <c r="F109" s="100"/>
      <c r="G109" s="101"/>
      <c r="H109" s="102"/>
    </row>
    <row r="110" spans="1:8" ht="13" x14ac:dyDescent="0.15">
      <c r="A110" s="97"/>
      <c r="B110" s="104"/>
      <c r="C110" s="106"/>
      <c r="D110" s="99"/>
      <c r="E110" s="100"/>
      <c r="F110" s="100"/>
      <c r="G110" s="101"/>
      <c r="H110" s="102"/>
    </row>
  </sheetData>
  <autoFilter ref="A3:H96" xr:uid="{00000000-0009-0000-0000-00000C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C00-000000000000}">
          <x14:formula1>
            <xm:f>Resumen!$B$3:$C$20</xm:f>
          </x14:formula1>
          <xm:sqref>G4:G110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  <outlinePr summaryBelow="0" summaryRight="0"/>
  </sheetPr>
  <dimension ref="A1:H109"/>
  <sheetViews>
    <sheetView showGridLines="0" workbookViewId="0"/>
  </sheetViews>
  <sheetFormatPr baseColWidth="10" defaultColWidth="12.6640625" defaultRowHeight="15.75" customHeight="1" x14ac:dyDescent="0.15"/>
  <cols>
    <col min="1" max="1" width="2.1640625" customWidth="1"/>
    <col min="2" max="2" width="12.6640625" customWidth="1"/>
    <col min="3" max="3" width="8.1640625" customWidth="1"/>
    <col min="4" max="4" width="19" customWidth="1"/>
    <col min="5" max="5" width="7.33203125" customWidth="1"/>
    <col min="6" max="6" width="12.1640625" customWidth="1"/>
    <col min="7" max="7" width="18.6640625" customWidth="1"/>
    <col min="8" max="8" width="8.5" customWidth="1"/>
  </cols>
  <sheetData>
    <row r="1" spans="1:8" ht="13" x14ac:dyDescent="0.15">
      <c r="A1" s="28"/>
      <c r="B1" s="146"/>
      <c r="C1" s="147"/>
      <c r="D1" s="147"/>
      <c r="E1" s="147"/>
      <c r="F1" s="147"/>
      <c r="G1" s="147"/>
      <c r="H1" s="29"/>
    </row>
    <row r="2" spans="1:8" ht="22" x14ac:dyDescent="0.25">
      <c r="A2" s="30"/>
      <c r="B2" s="31" t="s">
        <v>30</v>
      </c>
      <c r="C2" s="32"/>
      <c r="D2" s="30"/>
      <c r="E2" s="148" t="s">
        <v>31</v>
      </c>
      <c r="F2" s="147"/>
      <c r="G2" s="33">
        <f>C4/2</f>
        <v>398.87499999999989</v>
      </c>
      <c r="H2" s="32"/>
    </row>
    <row r="3" spans="1:8" ht="18" customHeight="1" x14ac:dyDescent="0.15">
      <c r="A3" s="34"/>
      <c r="B3" s="34"/>
      <c r="C3" s="35"/>
      <c r="D3" s="36" t="s">
        <v>32</v>
      </c>
      <c r="E3" s="37">
        <f>G2-E4</f>
        <v>310.41499999999985</v>
      </c>
      <c r="F3" s="36"/>
      <c r="G3" s="38"/>
      <c r="H3" s="35"/>
    </row>
    <row r="4" spans="1:8" ht="24" customHeight="1" x14ac:dyDescent="0.15">
      <c r="A4" s="39"/>
      <c r="B4" s="40" t="s">
        <v>33</v>
      </c>
      <c r="C4" s="37">
        <f>SUM(C6:C109)</f>
        <v>797.74999999999977</v>
      </c>
      <c r="D4" s="36" t="s">
        <v>32</v>
      </c>
      <c r="E4" s="37">
        <f>SUMIFS(C6:C122,A6:A122,"&lt;&gt;N")</f>
        <v>88.460000000000008</v>
      </c>
      <c r="F4" s="36" t="s">
        <v>34</v>
      </c>
      <c r="G4" s="38">
        <f>SUMIFS(C6:C122,A6:A122,"&lt;&gt;F")</f>
        <v>709.29</v>
      </c>
      <c r="H4" s="37">
        <f>E4+G4</f>
        <v>797.75</v>
      </c>
    </row>
    <row r="5" spans="1:8" ht="24" customHeight="1" x14ac:dyDescent="0.15">
      <c r="A5" s="41"/>
      <c r="B5" s="42" t="s">
        <v>35</v>
      </c>
      <c r="C5" s="43" t="s">
        <v>36</v>
      </c>
      <c r="D5" s="42" t="s">
        <v>37</v>
      </c>
      <c r="E5" s="42" t="s">
        <v>38</v>
      </c>
      <c r="F5" s="42" t="s">
        <v>39</v>
      </c>
      <c r="G5" s="44" t="s">
        <v>40</v>
      </c>
      <c r="H5" s="45"/>
    </row>
    <row r="6" spans="1:8" ht="19.5" customHeight="1" x14ac:dyDescent="0.15">
      <c r="A6" s="46" t="s">
        <v>41</v>
      </c>
      <c r="B6" s="47">
        <v>45294</v>
      </c>
      <c r="C6" s="48">
        <v>74.2</v>
      </c>
      <c r="D6" s="49" t="s">
        <v>42</v>
      </c>
      <c r="E6" s="49"/>
      <c r="F6" s="49" t="s">
        <v>43</v>
      </c>
      <c r="G6" s="50" t="s">
        <v>28</v>
      </c>
      <c r="H6" s="51"/>
    </row>
    <row r="7" spans="1:8" ht="19.5" customHeight="1" x14ac:dyDescent="0.15">
      <c r="A7" s="46" t="s">
        <v>41</v>
      </c>
      <c r="B7" s="47">
        <v>45294</v>
      </c>
      <c r="C7" s="48">
        <v>35.44</v>
      </c>
      <c r="D7" s="49" t="s">
        <v>44</v>
      </c>
      <c r="E7" s="49" t="s">
        <v>45</v>
      </c>
      <c r="F7" s="49" t="s">
        <v>4</v>
      </c>
      <c r="G7" s="50" t="s">
        <v>16</v>
      </c>
      <c r="H7" s="52"/>
    </row>
    <row r="8" spans="1:8" ht="19.5" customHeight="1" x14ac:dyDescent="0.15">
      <c r="A8" s="46" t="s">
        <v>41</v>
      </c>
      <c r="B8" s="47">
        <v>45294</v>
      </c>
      <c r="C8" s="48">
        <v>9.85</v>
      </c>
      <c r="D8" s="49" t="s">
        <v>46</v>
      </c>
      <c r="E8" s="49">
        <v>8</v>
      </c>
      <c r="F8" s="49" t="s">
        <v>4</v>
      </c>
      <c r="G8" s="50" t="s">
        <v>16</v>
      </c>
      <c r="H8" s="52"/>
    </row>
    <row r="9" spans="1:8" ht="19.5" customHeight="1" x14ac:dyDescent="0.15">
      <c r="A9" s="46" t="s">
        <v>41</v>
      </c>
      <c r="B9" s="47">
        <v>45294</v>
      </c>
      <c r="C9" s="48">
        <v>0.49</v>
      </c>
      <c r="D9" s="49" t="s">
        <v>47</v>
      </c>
      <c r="E9" s="49">
        <v>1</v>
      </c>
      <c r="F9" s="49" t="s">
        <v>48</v>
      </c>
      <c r="G9" s="50" t="s">
        <v>18</v>
      </c>
      <c r="H9" s="52"/>
    </row>
    <row r="10" spans="1:8" ht="19.5" customHeight="1" x14ac:dyDescent="0.15">
      <c r="A10" s="46" t="s">
        <v>41</v>
      </c>
      <c r="B10" s="47">
        <v>45294</v>
      </c>
      <c r="C10" s="48">
        <v>0.55000000000000004</v>
      </c>
      <c r="D10" s="49" t="s">
        <v>49</v>
      </c>
      <c r="E10" s="49">
        <v>1</v>
      </c>
      <c r="F10" s="49" t="s">
        <v>48</v>
      </c>
      <c r="G10" s="50" t="s">
        <v>18</v>
      </c>
      <c r="H10" s="52"/>
    </row>
    <row r="11" spans="1:8" ht="19.5" customHeight="1" x14ac:dyDescent="0.15">
      <c r="A11" s="46" t="s">
        <v>41</v>
      </c>
      <c r="B11" s="47">
        <v>45294</v>
      </c>
      <c r="C11" s="48">
        <v>3.89</v>
      </c>
      <c r="D11" s="49" t="s">
        <v>50</v>
      </c>
      <c r="E11" s="49">
        <v>24</v>
      </c>
      <c r="F11" s="49" t="s">
        <v>48</v>
      </c>
      <c r="G11" s="50" t="s">
        <v>18</v>
      </c>
      <c r="H11" s="52"/>
    </row>
    <row r="12" spans="1:8" ht="19.5" customHeight="1" x14ac:dyDescent="0.15">
      <c r="A12" s="46" t="s">
        <v>41</v>
      </c>
      <c r="B12" s="47">
        <v>45295</v>
      </c>
      <c r="C12" s="48">
        <v>1</v>
      </c>
      <c r="D12" s="49" t="s">
        <v>51</v>
      </c>
      <c r="E12" s="49" t="s">
        <v>52</v>
      </c>
      <c r="F12" s="49" t="s">
        <v>53</v>
      </c>
      <c r="G12" s="50" t="s">
        <v>18</v>
      </c>
      <c r="H12" s="52"/>
    </row>
    <row r="13" spans="1:8" ht="19.5" customHeight="1" x14ac:dyDescent="0.15">
      <c r="A13" s="46" t="s">
        <v>41</v>
      </c>
      <c r="B13" s="47">
        <v>45295</v>
      </c>
      <c r="C13" s="48">
        <v>2.95</v>
      </c>
      <c r="D13" s="49" t="s">
        <v>54</v>
      </c>
      <c r="E13" s="49"/>
      <c r="F13" s="49" t="s">
        <v>55</v>
      </c>
      <c r="G13" s="50" t="s">
        <v>17</v>
      </c>
      <c r="H13" s="52"/>
    </row>
    <row r="14" spans="1:8" ht="19.5" customHeight="1" x14ac:dyDescent="0.15">
      <c r="A14" s="46" t="s">
        <v>56</v>
      </c>
      <c r="B14" s="47">
        <v>45295</v>
      </c>
      <c r="C14" s="48">
        <v>1.9</v>
      </c>
      <c r="D14" s="49" t="s">
        <v>57</v>
      </c>
      <c r="E14" s="49"/>
      <c r="F14" s="49" t="s">
        <v>58</v>
      </c>
      <c r="G14" s="53" t="s">
        <v>18</v>
      </c>
      <c r="H14" s="52"/>
    </row>
    <row r="15" spans="1:8" ht="19.5" customHeight="1" x14ac:dyDescent="0.15">
      <c r="A15" s="46" t="s">
        <v>56</v>
      </c>
      <c r="B15" s="47">
        <v>45295</v>
      </c>
      <c r="C15" s="48">
        <v>1.35</v>
      </c>
      <c r="D15" s="49" t="s">
        <v>59</v>
      </c>
      <c r="E15" s="49"/>
      <c r="F15" s="49" t="s">
        <v>58</v>
      </c>
      <c r="G15" s="53" t="s">
        <v>18</v>
      </c>
      <c r="H15" s="52"/>
    </row>
    <row r="16" spans="1:8" ht="19.5" customHeight="1" x14ac:dyDescent="0.15">
      <c r="A16" s="46" t="s">
        <v>56</v>
      </c>
      <c r="B16" s="47">
        <v>45295</v>
      </c>
      <c r="C16" s="48">
        <v>1.65</v>
      </c>
      <c r="D16" s="49" t="s">
        <v>60</v>
      </c>
      <c r="E16" s="49"/>
      <c r="F16" s="49" t="s">
        <v>58</v>
      </c>
      <c r="G16" s="53" t="s">
        <v>18</v>
      </c>
      <c r="H16" s="52"/>
    </row>
    <row r="17" spans="1:8" ht="19.5" customHeight="1" x14ac:dyDescent="0.15">
      <c r="A17" s="46" t="s">
        <v>56</v>
      </c>
      <c r="B17" s="47">
        <v>45295</v>
      </c>
      <c r="C17" s="48">
        <v>1.05</v>
      </c>
      <c r="D17" s="49" t="s">
        <v>61</v>
      </c>
      <c r="E17" s="49"/>
      <c r="F17" s="49" t="s">
        <v>58</v>
      </c>
      <c r="G17" s="53" t="s">
        <v>17</v>
      </c>
      <c r="H17" s="52"/>
    </row>
    <row r="18" spans="1:8" ht="19.5" customHeight="1" x14ac:dyDescent="0.15">
      <c r="A18" s="46" t="s">
        <v>56</v>
      </c>
      <c r="B18" s="47">
        <v>45295</v>
      </c>
      <c r="C18" s="48">
        <v>2.7</v>
      </c>
      <c r="D18" s="49" t="s">
        <v>62</v>
      </c>
      <c r="E18" s="49">
        <v>2</v>
      </c>
      <c r="F18" s="49" t="s">
        <v>58</v>
      </c>
      <c r="G18" s="50" t="s">
        <v>18</v>
      </c>
      <c r="H18" s="52"/>
    </row>
    <row r="19" spans="1:8" ht="19.5" customHeight="1" x14ac:dyDescent="0.15">
      <c r="A19" s="46" t="s">
        <v>56</v>
      </c>
      <c r="B19" s="47">
        <v>45295</v>
      </c>
      <c r="C19" s="48">
        <v>2.8</v>
      </c>
      <c r="D19" s="49" t="s">
        <v>63</v>
      </c>
      <c r="E19" s="49">
        <v>2</v>
      </c>
      <c r="F19" s="49" t="s">
        <v>58</v>
      </c>
      <c r="G19" s="50" t="s">
        <v>18</v>
      </c>
      <c r="H19" s="52"/>
    </row>
    <row r="20" spans="1:8" ht="19.5" customHeight="1" x14ac:dyDescent="0.15">
      <c r="A20" s="46" t="s">
        <v>56</v>
      </c>
      <c r="B20" s="47">
        <v>45295</v>
      </c>
      <c r="C20" s="48">
        <v>2.4</v>
      </c>
      <c r="D20" s="49" t="s">
        <v>64</v>
      </c>
      <c r="E20" s="49">
        <v>2</v>
      </c>
      <c r="F20" s="49" t="s">
        <v>58</v>
      </c>
      <c r="G20" s="50" t="s">
        <v>18</v>
      </c>
      <c r="H20" s="52"/>
    </row>
    <row r="21" spans="1:8" ht="19.5" customHeight="1" x14ac:dyDescent="0.15">
      <c r="A21" s="46" t="s">
        <v>56</v>
      </c>
      <c r="B21" s="47">
        <v>45295</v>
      </c>
      <c r="C21" s="48">
        <v>1.8</v>
      </c>
      <c r="D21" s="49" t="s">
        <v>65</v>
      </c>
      <c r="E21" s="49"/>
      <c r="F21" s="49" t="s">
        <v>58</v>
      </c>
      <c r="G21" s="50" t="s">
        <v>18</v>
      </c>
      <c r="H21" s="52"/>
    </row>
    <row r="22" spans="1:8" ht="19.5" customHeight="1" x14ac:dyDescent="0.15">
      <c r="A22" s="46" t="s">
        <v>41</v>
      </c>
      <c r="B22" s="47">
        <v>45295</v>
      </c>
      <c r="C22" s="48">
        <v>1.95</v>
      </c>
      <c r="D22" s="49" t="s">
        <v>66</v>
      </c>
      <c r="E22" s="54"/>
      <c r="F22" s="49" t="s">
        <v>67</v>
      </c>
      <c r="G22" s="50" t="s">
        <v>18</v>
      </c>
      <c r="H22" s="52"/>
    </row>
    <row r="23" spans="1:8" ht="19.5" customHeight="1" x14ac:dyDescent="0.15">
      <c r="A23" s="46" t="s">
        <v>56</v>
      </c>
      <c r="B23" s="47">
        <v>45299</v>
      </c>
      <c r="C23" s="48">
        <v>1.7</v>
      </c>
      <c r="D23" s="49" t="s">
        <v>68</v>
      </c>
      <c r="E23" s="54">
        <v>2</v>
      </c>
      <c r="F23" s="49" t="s">
        <v>69</v>
      </c>
      <c r="G23" s="50" t="s">
        <v>18</v>
      </c>
      <c r="H23" s="52"/>
    </row>
    <row r="24" spans="1:8" ht="19.5" customHeight="1" x14ac:dyDescent="0.15">
      <c r="A24" s="46" t="s">
        <v>56</v>
      </c>
      <c r="B24" s="47">
        <v>45299</v>
      </c>
      <c r="C24" s="48">
        <v>0.95</v>
      </c>
      <c r="D24" s="49" t="s">
        <v>70</v>
      </c>
      <c r="E24" s="54">
        <v>1</v>
      </c>
      <c r="F24" s="49" t="s">
        <v>69</v>
      </c>
      <c r="G24" s="50" t="s">
        <v>18</v>
      </c>
      <c r="H24" s="52"/>
    </row>
    <row r="25" spans="1:8" ht="19.5" customHeight="1" x14ac:dyDescent="0.15">
      <c r="A25" s="46" t="s">
        <v>41</v>
      </c>
      <c r="B25" s="47">
        <v>45300</v>
      </c>
      <c r="C25" s="48">
        <v>2.9</v>
      </c>
      <c r="D25" s="49" t="s">
        <v>71</v>
      </c>
      <c r="E25" s="54"/>
      <c r="F25" s="49" t="s">
        <v>72</v>
      </c>
      <c r="G25" s="50" t="s">
        <v>18</v>
      </c>
      <c r="H25" s="52"/>
    </row>
    <row r="26" spans="1:8" ht="19.5" customHeight="1" x14ac:dyDescent="0.15">
      <c r="A26" s="46" t="s">
        <v>41</v>
      </c>
      <c r="B26" s="47">
        <v>45300</v>
      </c>
      <c r="C26" s="48">
        <v>9.1199999999999992</v>
      </c>
      <c r="D26" s="49" t="s">
        <v>73</v>
      </c>
      <c r="E26" s="54">
        <v>24</v>
      </c>
      <c r="F26" s="49" t="s">
        <v>48</v>
      </c>
      <c r="G26" s="53" t="s">
        <v>23</v>
      </c>
      <c r="H26" s="52"/>
    </row>
    <row r="27" spans="1:8" ht="19.5" customHeight="1" x14ac:dyDescent="0.15">
      <c r="A27" s="46" t="s">
        <v>41</v>
      </c>
      <c r="B27" s="47">
        <v>45300</v>
      </c>
      <c r="C27" s="48">
        <v>3.09</v>
      </c>
      <c r="D27" s="49" t="s">
        <v>74</v>
      </c>
      <c r="E27" s="54">
        <v>3</v>
      </c>
      <c r="F27" s="49" t="s">
        <v>48</v>
      </c>
      <c r="G27" s="50" t="s">
        <v>21</v>
      </c>
      <c r="H27" s="52"/>
    </row>
    <row r="28" spans="1:8" ht="19.5" customHeight="1" x14ac:dyDescent="0.15">
      <c r="A28" s="46" t="s">
        <v>41</v>
      </c>
      <c r="B28" s="47">
        <v>45300</v>
      </c>
      <c r="C28" s="48">
        <v>0.99</v>
      </c>
      <c r="D28" s="49" t="s">
        <v>75</v>
      </c>
      <c r="E28" s="54">
        <v>1</v>
      </c>
      <c r="F28" s="49" t="s">
        <v>48</v>
      </c>
      <c r="G28" s="50" t="s">
        <v>18</v>
      </c>
      <c r="H28" s="52"/>
    </row>
    <row r="29" spans="1:8" ht="19.5" customHeight="1" x14ac:dyDescent="0.15">
      <c r="A29" s="46" t="s">
        <v>41</v>
      </c>
      <c r="B29" s="47">
        <v>45300</v>
      </c>
      <c r="C29" s="48">
        <v>0.99</v>
      </c>
      <c r="D29" s="49" t="s">
        <v>76</v>
      </c>
      <c r="E29" s="54">
        <v>1</v>
      </c>
      <c r="F29" s="49" t="s">
        <v>48</v>
      </c>
      <c r="G29" s="50" t="s">
        <v>18</v>
      </c>
      <c r="H29" s="52"/>
    </row>
    <row r="30" spans="1:8" ht="19.5" customHeight="1" x14ac:dyDescent="0.15">
      <c r="A30" s="46" t="s">
        <v>41</v>
      </c>
      <c r="B30" s="47">
        <v>45300</v>
      </c>
      <c r="C30" s="48">
        <v>0.99</v>
      </c>
      <c r="D30" s="49" t="s">
        <v>77</v>
      </c>
      <c r="E30" s="54">
        <v>1</v>
      </c>
      <c r="F30" s="49" t="s">
        <v>48</v>
      </c>
      <c r="G30" s="50" t="s">
        <v>18</v>
      </c>
      <c r="H30" s="52"/>
    </row>
    <row r="31" spans="1:8" ht="19.5" customHeight="1" x14ac:dyDescent="0.15">
      <c r="A31" s="46" t="s">
        <v>41</v>
      </c>
      <c r="B31" s="47">
        <v>45300</v>
      </c>
      <c r="C31" s="48">
        <v>8.39</v>
      </c>
      <c r="D31" s="49" t="s">
        <v>78</v>
      </c>
      <c r="E31" s="54">
        <v>1</v>
      </c>
      <c r="F31" s="49" t="s">
        <v>48</v>
      </c>
      <c r="G31" s="50" t="s">
        <v>18</v>
      </c>
      <c r="H31" s="52"/>
    </row>
    <row r="32" spans="1:8" ht="19.5" customHeight="1" x14ac:dyDescent="0.15">
      <c r="A32" s="46" t="s">
        <v>41</v>
      </c>
      <c r="B32" s="47">
        <v>45300</v>
      </c>
      <c r="C32" s="48">
        <v>3.94</v>
      </c>
      <c r="D32" s="49" t="s">
        <v>79</v>
      </c>
      <c r="E32" s="54"/>
      <c r="F32" s="49" t="s">
        <v>48</v>
      </c>
      <c r="G32" s="50" t="s">
        <v>18</v>
      </c>
      <c r="H32" s="52"/>
    </row>
    <row r="33" spans="1:8" ht="19.5" customHeight="1" x14ac:dyDescent="0.15">
      <c r="A33" s="46" t="s">
        <v>41</v>
      </c>
      <c r="B33" s="47">
        <v>45300</v>
      </c>
      <c r="C33" s="48">
        <v>4.3499999999999996</v>
      </c>
      <c r="D33" s="49" t="s">
        <v>80</v>
      </c>
      <c r="E33" s="49"/>
      <c r="F33" s="49" t="s">
        <v>48</v>
      </c>
      <c r="G33" s="50" t="s">
        <v>18</v>
      </c>
      <c r="H33" s="52"/>
    </row>
    <row r="34" spans="1:8" ht="19.5" customHeight="1" x14ac:dyDescent="0.15">
      <c r="A34" s="46" t="s">
        <v>41</v>
      </c>
      <c r="B34" s="47">
        <v>45300</v>
      </c>
      <c r="C34" s="48">
        <v>3.8</v>
      </c>
      <c r="D34" s="49" t="s">
        <v>81</v>
      </c>
      <c r="E34" s="54">
        <v>1</v>
      </c>
      <c r="F34" s="49" t="s">
        <v>48</v>
      </c>
      <c r="G34" s="50" t="s">
        <v>18</v>
      </c>
      <c r="H34" s="52"/>
    </row>
    <row r="35" spans="1:8" ht="19.5" customHeight="1" x14ac:dyDescent="0.15">
      <c r="A35" s="46" t="s">
        <v>41</v>
      </c>
      <c r="B35" s="47">
        <v>45300</v>
      </c>
      <c r="C35" s="48">
        <v>1.35</v>
      </c>
      <c r="D35" s="49" t="s">
        <v>82</v>
      </c>
      <c r="E35" s="54">
        <v>1</v>
      </c>
      <c r="F35" s="49" t="s">
        <v>69</v>
      </c>
      <c r="G35" s="53" t="s">
        <v>18</v>
      </c>
      <c r="H35" s="52"/>
    </row>
    <row r="36" spans="1:8" ht="19.5" customHeight="1" x14ac:dyDescent="0.15">
      <c r="A36" s="46" t="s">
        <v>41</v>
      </c>
      <c r="B36" s="47">
        <v>45301</v>
      </c>
      <c r="C36" s="48">
        <v>4.59</v>
      </c>
      <c r="D36" s="49" t="s">
        <v>83</v>
      </c>
      <c r="E36" s="54">
        <v>2</v>
      </c>
      <c r="F36" s="49" t="s">
        <v>48</v>
      </c>
      <c r="G36" s="50" t="s">
        <v>26</v>
      </c>
      <c r="H36" s="52"/>
    </row>
    <row r="37" spans="1:8" ht="19.5" customHeight="1" x14ac:dyDescent="0.15">
      <c r="A37" s="46" t="s">
        <v>41</v>
      </c>
      <c r="B37" s="47">
        <v>45302</v>
      </c>
      <c r="C37" s="48">
        <v>16.989999999999998</v>
      </c>
      <c r="D37" s="49" t="s">
        <v>84</v>
      </c>
      <c r="E37" s="54"/>
      <c r="F37" s="49" t="s">
        <v>85</v>
      </c>
      <c r="G37" s="53" t="s">
        <v>26</v>
      </c>
      <c r="H37" s="52"/>
    </row>
    <row r="38" spans="1:8" ht="19.5" customHeight="1" x14ac:dyDescent="0.15">
      <c r="A38" s="46" t="s">
        <v>41</v>
      </c>
      <c r="B38" s="47">
        <v>45302</v>
      </c>
      <c r="C38" s="48">
        <v>1.23</v>
      </c>
      <c r="D38" s="49" t="s">
        <v>86</v>
      </c>
      <c r="E38" s="54"/>
      <c r="F38" s="54" t="s">
        <v>55</v>
      </c>
      <c r="G38" s="50" t="s">
        <v>17</v>
      </c>
      <c r="H38" s="52"/>
    </row>
    <row r="39" spans="1:8" ht="19.5" customHeight="1" x14ac:dyDescent="0.15">
      <c r="A39" s="46" t="s">
        <v>41</v>
      </c>
      <c r="B39" s="47">
        <v>45304</v>
      </c>
      <c r="C39" s="48">
        <v>7.7</v>
      </c>
      <c r="D39" s="49"/>
      <c r="E39" s="54"/>
      <c r="F39" s="54" t="s">
        <v>67</v>
      </c>
      <c r="G39" s="50" t="s">
        <v>26</v>
      </c>
      <c r="H39" s="52"/>
    </row>
    <row r="40" spans="1:8" ht="19.5" customHeight="1" x14ac:dyDescent="0.15">
      <c r="A40" s="46" t="s">
        <v>41</v>
      </c>
      <c r="B40" s="47">
        <v>45304</v>
      </c>
      <c r="C40" s="48">
        <f>2.19-0.9</f>
        <v>1.29</v>
      </c>
      <c r="D40" s="49" t="s">
        <v>87</v>
      </c>
      <c r="E40" s="54">
        <v>1</v>
      </c>
      <c r="F40" s="54" t="s">
        <v>69</v>
      </c>
      <c r="G40" s="50" t="s">
        <v>18</v>
      </c>
      <c r="H40" s="52"/>
    </row>
    <row r="41" spans="1:8" ht="19.5" customHeight="1" x14ac:dyDescent="0.15">
      <c r="A41" s="46" t="s">
        <v>41</v>
      </c>
      <c r="B41" s="47">
        <v>45304</v>
      </c>
      <c r="C41" s="48">
        <f>1.85-0.76</f>
        <v>1.0900000000000001</v>
      </c>
      <c r="D41" s="49" t="s">
        <v>88</v>
      </c>
      <c r="E41" s="54">
        <v>1</v>
      </c>
      <c r="F41" s="54" t="s">
        <v>69</v>
      </c>
      <c r="G41" s="50" t="s">
        <v>18</v>
      </c>
      <c r="H41" s="52"/>
    </row>
    <row r="42" spans="1:8" ht="19.5" customHeight="1" x14ac:dyDescent="0.15">
      <c r="A42" s="46" t="s">
        <v>41</v>
      </c>
      <c r="B42" s="47">
        <v>45304</v>
      </c>
      <c r="C42" s="48">
        <f>3.99-0.8</f>
        <v>3.1900000000000004</v>
      </c>
      <c r="D42" s="49" t="s">
        <v>89</v>
      </c>
      <c r="E42" s="54"/>
      <c r="F42" s="54" t="s">
        <v>69</v>
      </c>
      <c r="G42" s="53" t="s">
        <v>16</v>
      </c>
      <c r="H42" s="52"/>
    </row>
    <row r="43" spans="1:8" ht="19.5" customHeight="1" x14ac:dyDescent="0.15">
      <c r="A43" s="46" t="s">
        <v>41</v>
      </c>
      <c r="B43" s="47">
        <v>45304</v>
      </c>
      <c r="C43" s="48">
        <v>1.49</v>
      </c>
      <c r="D43" s="49" t="s">
        <v>90</v>
      </c>
      <c r="E43" s="54">
        <v>3</v>
      </c>
      <c r="F43" s="54" t="s">
        <v>69</v>
      </c>
      <c r="G43" s="50" t="s">
        <v>17</v>
      </c>
      <c r="H43" s="52"/>
    </row>
    <row r="44" spans="1:8" ht="19.5" customHeight="1" x14ac:dyDescent="0.15">
      <c r="A44" s="46" t="s">
        <v>41</v>
      </c>
      <c r="B44" s="47">
        <v>45304</v>
      </c>
      <c r="C44" s="48">
        <v>0.99</v>
      </c>
      <c r="D44" s="49" t="s">
        <v>91</v>
      </c>
      <c r="E44" s="54">
        <v>1</v>
      </c>
      <c r="F44" s="54" t="s">
        <v>48</v>
      </c>
      <c r="G44" s="50" t="s">
        <v>18</v>
      </c>
      <c r="H44" s="52"/>
    </row>
    <row r="45" spans="1:8" ht="19.5" customHeight="1" x14ac:dyDescent="0.15">
      <c r="A45" s="46" t="s">
        <v>41</v>
      </c>
      <c r="B45" s="47">
        <v>45304</v>
      </c>
      <c r="C45" s="48">
        <v>2.99</v>
      </c>
      <c r="D45" s="49" t="s">
        <v>92</v>
      </c>
      <c r="E45" s="54">
        <v>1</v>
      </c>
      <c r="F45" s="54" t="s">
        <v>48</v>
      </c>
      <c r="G45" s="50" t="s">
        <v>18</v>
      </c>
      <c r="H45" s="52"/>
    </row>
    <row r="46" spans="1:8" ht="19.5" customHeight="1" x14ac:dyDescent="0.15">
      <c r="A46" s="46" t="s">
        <v>41</v>
      </c>
      <c r="B46" s="47">
        <v>45304</v>
      </c>
      <c r="C46" s="48">
        <v>1.24</v>
      </c>
      <c r="D46" s="49" t="s">
        <v>93</v>
      </c>
      <c r="E46" s="54">
        <v>1</v>
      </c>
      <c r="F46" s="54" t="s">
        <v>48</v>
      </c>
      <c r="G46" s="50" t="s">
        <v>18</v>
      </c>
      <c r="H46" s="52"/>
    </row>
    <row r="47" spans="1:8" ht="19.5" customHeight="1" x14ac:dyDescent="0.15">
      <c r="A47" s="46" t="s">
        <v>41</v>
      </c>
      <c r="B47" s="47">
        <v>45304</v>
      </c>
      <c r="C47" s="48">
        <v>0.99</v>
      </c>
      <c r="D47" s="49" t="s">
        <v>94</v>
      </c>
      <c r="E47" s="54">
        <v>1</v>
      </c>
      <c r="F47" s="54" t="s">
        <v>48</v>
      </c>
      <c r="G47" s="50" t="s">
        <v>18</v>
      </c>
      <c r="H47" s="52"/>
    </row>
    <row r="48" spans="1:8" ht="19.5" customHeight="1" x14ac:dyDescent="0.15">
      <c r="A48" s="46" t="s">
        <v>41</v>
      </c>
      <c r="B48" s="47">
        <v>45304</v>
      </c>
      <c r="C48" s="48">
        <v>1.75</v>
      </c>
      <c r="D48" s="49" t="s">
        <v>95</v>
      </c>
      <c r="E48" s="54">
        <v>3</v>
      </c>
      <c r="F48" s="54" t="s">
        <v>48</v>
      </c>
      <c r="G48" s="50" t="s">
        <v>17</v>
      </c>
      <c r="H48" s="52"/>
    </row>
    <row r="49" spans="1:8" ht="19.5" customHeight="1" x14ac:dyDescent="0.15">
      <c r="A49" s="46" t="s">
        <v>41</v>
      </c>
      <c r="B49" s="47">
        <v>45304</v>
      </c>
      <c r="C49" s="48">
        <v>0.99</v>
      </c>
      <c r="D49" s="49" t="s">
        <v>96</v>
      </c>
      <c r="E49" s="54">
        <v>1</v>
      </c>
      <c r="F49" s="54" t="s">
        <v>48</v>
      </c>
      <c r="G49" s="50" t="s">
        <v>17</v>
      </c>
      <c r="H49" s="52"/>
    </row>
    <row r="50" spans="1:8" ht="19.5" customHeight="1" x14ac:dyDescent="0.15">
      <c r="A50" s="46" t="s">
        <v>41</v>
      </c>
      <c r="B50" s="47">
        <v>45305</v>
      </c>
      <c r="C50" s="48">
        <v>8</v>
      </c>
      <c r="D50" s="49" t="s">
        <v>97</v>
      </c>
      <c r="E50" s="54"/>
      <c r="F50" s="54" t="s">
        <v>98</v>
      </c>
      <c r="G50" s="50" t="s">
        <v>27</v>
      </c>
      <c r="H50" s="52"/>
    </row>
    <row r="51" spans="1:8" ht="19.5" customHeight="1" x14ac:dyDescent="0.15">
      <c r="A51" s="46" t="s">
        <v>41</v>
      </c>
      <c r="B51" s="47">
        <v>45306</v>
      </c>
      <c r="C51" s="48">
        <v>45</v>
      </c>
      <c r="D51" s="49" t="s">
        <v>99</v>
      </c>
      <c r="E51" s="49"/>
      <c r="F51" s="49" t="s">
        <v>100</v>
      </c>
      <c r="G51" s="50" t="s">
        <v>24</v>
      </c>
      <c r="H51" s="49"/>
    </row>
    <row r="52" spans="1:8" ht="19.5" customHeight="1" x14ac:dyDescent="0.15">
      <c r="A52" s="46" t="s">
        <v>41</v>
      </c>
      <c r="B52" s="47">
        <v>45306</v>
      </c>
      <c r="C52" s="48">
        <v>60</v>
      </c>
      <c r="D52" s="49" t="s">
        <v>101</v>
      </c>
      <c r="E52" s="54"/>
      <c r="F52" s="49" t="s">
        <v>100</v>
      </c>
      <c r="G52" s="50" t="s">
        <v>24</v>
      </c>
      <c r="H52" s="52"/>
    </row>
    <row r="53" spans="1:8" ht="19.5" customHeight="1" x14ac:dyDescent="0.15">
      <c r="A53" s="46" t="s">
        <v>56</v>
      </c>
      <c r="B53" s="47">
        <v>45308</v>
      </c>
      <c r="C53" s="48">
        <f>1.5 - 0.08</f>
        <v>1.42</v>
      </c>
      <c r="D53" s="49" t="s">
        <v>102</v>
      </c>
      <c r="E53" s="54"/>
      <c r="F53" s="54" t="s">
        <v>103</v>
      </c>
      <c r="G53" s="53" t="s">
        <v>18</v>
      </c>
      <c r="H53" s="52"/>
    </row>
    <row r="54" spans="1:8" ht="19.5" customHeight="1" x14ac:dyDescent="0.15">
      <c r="A54" s="46" t="s">
        <v>56</v>
      </c>
      <c r="B54" s="47">
        <v>45308</v>
      </c>
      <c r="C54" s="48">
        <v>0.89</v>
      </c>
      <c r="D54" s="49" t="s">
        <v>104</v>
      </c>
      <c r="F54" s="54" t="s">
        <v>103</v>
      </c>
      <c r="G54" s="53" t="s">
        <v>18</v>
      </c>
      <c r="H54" s="52"/>
    </row>
    <row r="55" spans="1:8" ht="19.5" customHeight="1" x14ac:dyDescent="0.15">
      <c r="A55" s="46" t="s">
        <v>56</v>
      </c>
      <c r="B55" s="47">
        <v>45308</v>
      </c>
      <c r="C55" s="48">
        <v>3.89</v>
      </c>
      <c r="D55" s="49" t="s">
        <v>105</v>
      </c>
      <c r="F55" s="54" t="s">
        <v>103</v>
      </c>
      <c r="G55" s="50" t="s">
        <v>16</v>
      </c>
      <c r="H55" s="52"/>
    </row>
    <row r="56" spans="1:8" ht="19.5" customHeight="1" x14ac:dyDescent="0.15">
      <c r="A56" s="46" t="s">
        <v>56</v>
      </c>
      <c r="B56" s="47">
        <v>45308</v>
      </c>
      <c r="C56" s="48">
        <f>8.33-0.83-0.83</f>
        <v>6.67</v>
      </c>
      <c r="D56" s="49" t="s">
        <v>106</v>
      </c>
      <c r="F56" s="54" t="s">
        <v>103</v>
      </c>
      <c r="G56" s="53" t="s">
        <v>16</v>
      </c>
      <c r="H56" s="52"/>
    </row>
    <row r="57" spans="1:8" ht="19.5" customHeight="1" x14ac:dyDescent="0.15">
      <c r="A57" s="46" t="s">
        <v>56</v>
      </c>
      <c r="B57" s="47">
        <v>45308</v>
      </c>
      <c r="C57" s="48">
        <v>0.88</v>
      </c>
      <c r="D57" s="49" t="s">
        <v>107</v>
      </c>
      <c r="F57" s="54" t="s">
        <v>103</v>
      </c>
      <c r="G57" s="53" t="s">
        <v>18</v>
      </c>
      <c r="H57" s="52"/>
    </row>
    <row r="58" spans="1:8" ht="19.5" customHeight="1" x14ac:dyDescent="0.15">
      <c r="A58" s="46" t="s">
        <v>56</v>
      </c>
      <c r="B58" s="47">
        <v>45309</v>
      </c>
      <c r="C58" s="48">
        <v>1.89</v>
      </c>
      <c r="D58" s="49" t="s">
        <v>108</v>
      </c>
      <c r="E58" s="54"/>
      <c r="F58" s="54" t="s">
        <v>103</v>
      </c>
      <c r="G58" s="50" t="s">
        <v>18</v>
      </c>
      <c r="H58" s="52"/>
    </row>
    <row r="59" spans="1:8" ht="19.5" customHeight="1" x14ac:dyDescent="0.15">
      <c r="A59" s="46" t="s">
        <v>56</v>
      </c>
      <c r="B59" s="47">
        <v>45309</v>
      </c>
      <c r="C59" s="48">
        <v>1.52</v>
      </c>
      <c r="D59" s="49" t="s">
        <v>109</v>
      </c>
      <c r="E59" s="54"/>
      <c r="F59" s="54" t="s">
        <v>48</v>
      </c>
      <c r="G59" s="50" t="s">
        <v>18</v>
      </c>
      <c r="H59" s="52"/>
    </row>
    <row r="60" spans="1:8" ht="19.5" customHeight="1" x14ac:dyDescent="0.15">
      <c r="A60" s="46" t="s">
        <v>56</v>
      </c>
      <c r="B60" s="47">
        <v>45309</v>
      </c>
      <c r="C60" s="48">
        <v>1.42</v>
      </c>
      <c r="D60" s="49" t="s">
        <v>110</v>
      </c>
      <c r="E60" s="54"/>
      <c r="F60" s="54" t="s">
        <v>48</v>
      </c>
      <c r="G60" s="50" t="s">
        <v>18</v>
      </c>
      <c r="H60" s="52"/>
    </row>
    <row r="61" spans="1:8" ht="19.5" customHeight="1" x14ac:dyDescent="0.15">
      <c r="A61" s="46" t="s">
        <v>56</v>
      </c>
      <c r="B61" s="47">
        <v>45309</v>
      </c>
      <c r="C61" s="48">
        <v>0.99</v>
      </c>
      <c r="D61" s="49" t="s">
        <v>61</v>
      </c>
      <c r="E61" s="54"/>
      <c r="F61" s="54" t="s">
        <v>48</v>
      </c>
      <c r="G61" s="50" t="s">
        <v>17</v>
      </c>
      <c r="H61" s="52"/>
    </row>
    <row r="62" spans="1:8" ht="19.5" customHeight="1" x14ac:dyDescent="0.15">
      <c r="A62" s="46" t="s">
        <v>56</v>
      </c>
      <c r="B62" s="47">
        <v>45309</v>
      </c>
      <c r="C62" s="48">
        <v>0.74</v>
      </c>
      <c r="D62" s="49" t="s">
        <v>54</v>
      </c>
      <c r="E62" s="54"/>
      <c r="F62" s="54" t="s">
        <v>48</v>
      </c>
      <c r="G62" s="50" t="s">
        <v>17</v>
      </c>
      <c r="H62" s="52"/>
    </row>
    <row r="63" spans="1:8" ht="19.5" customHeight="1" x14ac:dyDescent="0.15">
      <c r="A63" s="46" t="s">
        <v>41</v>
      </c>
      <c r="B63" s="47">
        <v>45309</v>
      </c>
      <c r="C63" s="48">
        <v>51.41</v>
      </c>
      <c r="D63" s="49" t="s">
        <v>111</v>
      </c>
      <c r="E63" s="54"/>
      <c r="F63" s="54" t="s">
        <v>112</v>
      </c>
      <c r="G63" s="50" t="s">
        <v>24</v>
      </c>
      <c r="H63" s="52"/>
    </row>
    <row r="64" spans="1:8" ht="19.5" customHeight="1" x14ac:dyDescent="0.15">
      <c r="A64" s="46" t="s">
        <v>41</v>
      </c>
      <c r="B64" s="55">
        <v>45310</v>
      </c>
      <c r="C64" s="48">
        <v>27.5</v>
      </c>
      <c r="D64" s="49" t="s">
        <v>113</v>
      </c>
      <c r="E64" s="54"/>
      <c r="F64" s="54" t="s">
        <v>114</v>
      </c>
      <c r="G64" s="50" t="s">
        <v>24</v>
      </c>
      <c r="H64" s="52"/>
    </row>
    <row r="65" spans="1:8" ht="19.5" customHeight="1" x14ac:dyDescent="0.15">
      <c r="A65" s="46" t="s">
        <v>41</v>
      </c>
      <c r="B65" s="47">
        <v>45311</v>
      </c>
      <c r="C65" s="48">
        <v>7.5</v>
      </c>
      <c r="D65" s="49" t="s">
        <v>115</v>
      </c>
      <c r="E65" s="54"/>
      <c r="F65" s="54" t="s">
        <v>116</v>
      </c>
      <c r="G65" s="50" t="s">
        <v>24</v>
      </c>
      <c r="H65" s="52"/>
    </row>
    <row r="66" spans="1:8" ht="19.5" customHeight="1" x14ac:dyDescent="0.15">
      <c r="A66" s="46" t="s">
        <v>41</v>
      </c>
      <c r="B66" s="47">
        <v>45311</v>
      </c>
      <c r="C66" s="48">
        <v>34.700000000000003</v>
      </c>
      <c r="D66" s="49" t="s">
        <v>117</v>
      </c>
      <c r="E66" s="54"/>
      <c r="F66" s="54" t="s">
        <v>114</v>
      </c>
      <c r="G66" s="50" t="s">
        <v>24</v>
      </c>
      <c r="H66" s="52"/>
    </row>
    <row r="67" spans="1:8" ht="19.5" customHeight="1" x14ac:dyDescent="0.15">
      <c r="A67" s="46" t="s">
        <v>41</v>
      </c>
      <c r="B67" s="47">
        <v>45311</v>
      </c>
      <c r="C67" s="48">
        <v>25.5</v>
      </c>
      <c r="D67" s="49" t="s">
        <v>118</v>
      </c>
      <c r="E67" s="54"/>
      <c r="F67" s="54" t="s">
        <v>119</v>
      </c>
      <c r="G67" s="50" t="s">
        <v>24</v>
      </c>
      <c r="H67" s="52"/>
    </row>
    <row r="68" spans="1:8" ht="19.5" customHeight="1" x14ac:dyDescent="0.15">
      <c r="A68" s="46" t="s">
        <v>41</v>
      </c>
      <c r="B68" s="47">
        <v>45312</v>
      </c>
      <c r="C68" s="48">
        <v>15</v>
      </c>
      <c r="D68" s="49" t="s">
        <v>120</v>
      </c>
      <c r="E68" s="54"/>
      <c r="F68" s="54" t="s">
        <v>121</v>
      </c>
      <c r="G68" s="50" t="s">
        <v>24</v>
      </c>
      <c r="H68" s="52"/>
    </row>
    <row r="69" spans="1:8" ht="19.5" customHeight="1" x14ac:dyDescent="0.15">
      <c r="A69" s="46" t="s">
        <v>41</v>
      </c>
      <c r="B69" s="47">
        <v>45312</v>
      </c>
      <c r="C69" s="48">
        <v>15.5</v>
      </c>
      <c r="D69" s="49" t="s">
        <v>122</v>
      </c>
      <c r="E69" s="54"/>
      <c r="F69" s="54" t="s">
        <v>123</v>
      </c>
      <c r="G69" s="50" t="s">
        <v>24</v>
      </c>
      <c r="H69" s="52"/>
    </row>
    <row r="70" spans="1:8" ht="19.5" customHeight="1" x14ac:dyDescent="0.15">
      <c r="A70" s="46" t="s">
        <v>41</v>
      </c>
      <c r="B70" s="47">
        <v>45312</v>
      </c>
      <c r="C70" s="48">
        <v>14.7</v>
      </c>
      <c r="D70" s="49" t="s">
        <v>124</v>
      </c>
      <c r="E70" s="54"/>
      <c r="F70" s="54" t="s">
        <v>123</v>
      </c>
      <c r="G70" s="53" t="s">
        <v>24</v>
      </c>
      <c r="H70" s="52"/>
    </row>
    <row r="71" spans="1:8" ht="19.5" customHeight="1" x14ac:dyDescent="0.15">
      <c r="A71" s="46" t="s">
        <v>41</v>
      </c>
      <c r="B71" s="55">
        <v>45310</v>
      </c>
      <c r="C71" s="48">
        <v>15.95</v>
      </c>
      <c r="D71" s="49" t="s">
        <v>125</v>
      </c>
      <c r="E71" s="54"/>
      <c r="F71" s="54" t="s">
        <v>126</v>
      </c>
      <c r="G71" s="53" t="s">
        <v>24</v>
      </c>
      <c r="H71" s="52"/>
    </row>
    <row r="72" spans="1:8" ht="19.5" customHeight="1" x14ac:dyDescent="0.15">
      <c r="A72" s="46" t="s">
        <v>56</v>
      </c>
      <c r="B72" s="47">
        <v>45311</v>
      </c>
      <c r="C72" s="48">
        <v>10.9</v>
      </c>
      <c r="D72" s="49" t="s">
        <v>127</v>
      </c>
      <c r="E72" s="54"/>
      <c r="F72" s="54" t="s">
        <v>128</v>
      </c>
      <c r="G72" s="53" t="s">
        <v>21</v>
      </c>
      <c r="H72" s="52"/>
    </row>
    <row r="73" spans="1:8" ht="19.5" customHeight="1" x14ac:dyDescent="0.15">
      <c r="A73" s="46" t="s">
        <v>41</v>
      </c>
      <c r="B73" s="47">
        <v>45311</v>
      </c>
      <c r="C73" s="48">
        <v>5.8</v>
      </c>
      <c r="D73" s="49" t="s">
        <v>129</v>
      </c>
      <c r="E73" s="54"/>
      <c r="F73" s="54" t="s">
        <v>130</v>
      </c>
      <c r="G73" s="53" t="s">
        <v>24</v>
      </c>
      <c r="H73" s="52"/>
    </row>
    <row r="74" spans="1:8" ht="19.5" customHeight="1" x14ac:dyDescent="0.15">
      <c r="A74" s="46" t="s">
        <v>41</v>
      </c>
      <c r="B74" s="47">
        <v>45313</v>
      </c>
      <c r="C74" s="48">
        <v>33.44</v>
      </c>
      <c r="D74" s="49" t="s">
        <v>131</v>
      </c>
      <c r="E74" s="54"/>
      <c r="F74" s="54" t="s">
        <v>132</v>
      </c>
      <c r="G74" s="53" t="s">
        <v>24</v>
      </c>
      <c r="H74" s="52"/>
    </row>
    <row r="75" spans="1:8" ht="19.5" customHeight="1" x14ac:dyDescent="0.15">
      <c r="A75" s="46" t="s">
        <v>41</v>
      </c>
      <c r="B75" s="47">
        <v>45313</v>
      </c>
      <c r="C75" s="48">
        <v>20.81</v>
      </c>
      <c r="D75" s="49" t="s">
        <v>133</v>
      </c>
      <c r="E75" s="54"/>
      <c r="F75" s="54" t="s">
        <v>126</v>
      </c>
      <c r="G75" s="53" t="s">
        <v>24</v>
      </c>
      <c r="H75" s="52"/>
    </row>
    <row r="76" spans="1:8" ht="19.5" customHeight="1" x14ac:dyDescent="0.15">
      <c r="A76" s="46" t="s">
        <v>41</v>
      </c>
      <c r="B76" s="47">
        <v>45313</v>
      </c>
      <c r="C76" s="48">
        <v>3.8</v>
      </c>
      <c r="D76" s="49" t="s">
        <v>134</v>
      </c>
      <c r="E76" s="54"/>
      <c r="F76" s="54" t="s">
        <v>72</v>
      </c>
      <c r="G76" s="53" t="s">
        <v>18</v>
      </c>
      <c r="H76" s="52"/>
    </row>
    <row r="77" spans="1:8" ht="19.5" customHeight="1" x14ac:dyDescent="0.15">
      <c r="A77" s="46" t="s">
        <v>41</v>
      </c>
      <c r="B77" s="47">
        <v>45313</v>
      </c>
      <c r="C77" s="48">
        <v>4.3899999999999997</v>
      </c>
      <c r="D77" s="49" t="s">
        <v>135</v>
      </c>
      <c r="E77" s="54"/>
      <c r="F77" s="54" t="s">
        <v>69</v>
      </c>
      <c r="G77" s="53" t="s">
        <v>16</v>
      </c>
      <c r="H77" s="52"/>
    </row>
    <row r="78" spans="1:8" ht="19.5" customHeight="1" x14ac:dyDescent="0.15">
      <c r="A78" s="46" t="s">
        <v>41</v>
      </c>
      <c r="B78" s="47">
        <v>45313</v>
      </c>
      <c r="C78" s="48">
        <v>1.65</v>
      </c>
      <c r="D78" s="49" t="s">
        <v>136</v>
      </c>
      <c r="E78" s="54"/>
      <c r="F78" s="54" t="s">
        <v>48</v>
      </c>
      <c r="G78" s="53" t="s">
        <v>18</v>
      </c>
      <c r="H78" s="52"/>
    </row>
    <row r="79" spans="1:8" ht="19.5" customHeight="1" x14ac:dyDescent="0.15">
      <c r="A79" s="46" t="s">
        <v>41</v>
      </c>
      <c r="B79" s="47">
        <v>45313</v>
      </c>
      <c r="C79" s="48">
        <v>0.99</v>
      </c>
      <c r="D79" s="49" t="s">
        <v>94</v>
      </c>
      <c r="E79" s="54"/>
      <c r="F79" s="54" t="s">
        <v>48</v>
      </c>
      <c r="G79" s="53" t="s">
        <v>18</v>
      </c>
      <c r="H79" s="52"/>
    </row>
    <row r="80" spans="1:8" ht="19.5" customHeight="1" x14ac:dyDescent="0.15">
      <c r="A80" s="46" t="s">
        <v>41</v>
      </c>
      <c r="B80" s="47">
        <v>45313</v>
      </c>
      <c r="C80" s="48">
        <f>1.25-0.31</f>
        <v>0.94</v>
      </c>
      <c r="D80" s="49" t="s">
        <v>137</v>
      </c>
      <c r="E80" s="54"/>
      <c r="F80" s="54" t="s">
        <v>48</v>
      </c>
      <c r="G80" s="53" t="s">
        <v>18</v>
      </c>
      <c r="H80" s="52"/>
    </row>
    <row r="81" spans="1:8" ht="19.5" customHeight="1" x14ac:dyDescent="0.15">
      <c r="A81" s="46" t="s">
        <v>41</v>
      </c>
      <c r="B81" s="47">
        <v>45313</v>
      </c>
      <c r="C81" s="48">
        <v>1.5</v>
      </c>
      <c r="D81" s="49" t="s">
        <v>138</v>
      </c>
      <c r="E81" s="54"/>
      <c r="F81" s="54" t="s">
        <v>48</v>
      </c>
      <c r="G81" s="50" t="s">
        <v>18</v>
      </c>
      <c r="H81" s="52"/>
    </row>
    <row r="82" spans="1:8" ht="19.5" customHeight="1" x14ac:dyDescent="0.15">
      <c r="A82" s="46" t="s">
        <v>41</v>
      </c>
      <c r="B82" s="47">
        <v>45313</v>
      </c>
      <c r="C82" s="48">
        <v>3.89</v>
      </c>
      <c r="D82" s="49" t="s">
        <v>139</v>
      </c>
      <c r="E82" s="54"/>
      <c r="F82" s="54" t="s">
        <v>48</v>
      </c>
      <c r="G82" s="50" t="s">
        <v>18</v>
      </c>
      <c r="H82" s="52"/>
    </row>
    <row r="83" spans="1:8" ht="19.5" customHeight="1" x14ac:dyDescent="0.15">
      <c r="A83" s="46" t="s">
        <v>41</v>
      </c>
      <c r="B83" s="47">
        <v>45313</v>
      </c>
      <c r="C83" s="48">
        <v>28</v>
      </c>
      <c r="D83" s="49" t="s">
        <v>140</v>
      </c>
      <c r="E83" s="54"/>
      <c r="F83" s="54" t="s">
        <v>141</v>
      </c>
      <c r="G83" s="50" t="s">
        <v>26</v>
      </c>
      <c r="H83" s="52"/>
    </row>
    <row r="84" spans="1:8" ht="19.5" customHeight="1" x14ac:dyDescent="0.15">
      <c r="A84" s="46" t="s">
        <v>56</v>
      </c>
      <c r="B84" s="47">
        <v>45314</v>
      </c>
      <c r="C84" s="48">
        <v>4.3</v>
      </c>
      <c r="D84" s="49" t="s">
        <v>142</v>
      </c>
      <c r="E84" s="54"/>
      <c r="F84" s="54" t="s">
        <v>143</v>
      </c>
      <c r="G84" s="50" t="s">
        <v>21</v>
      </c>
      <c r="H84" s="52"/>
    </row>
    <row r="85" spans="1:8" ht="19.5" customHeight="1" x14ac:dyDescent="0.15">
      <c r="A85" s="46" t="s">
        <v>41</v>
      </c>
      <c r="B85" s="47">
        <v>45313</v>
      </c>
      <c r="C85" s="48">
        <v>4.6399999999999997</v>
      </c>
      <c r="D85" s="49" t="s">
        <v>144</v>
      </c>
      <c r="E85" s="54"/>
      <c r="F85" s="54" t="s">
        <v>145</v>
      </c>
      <c r="G85" s="53" t="s">
        <v>17</v>
      </c>
      <c r="H85" s="52"/>
    </row>
    <row r="86" spans="1:8" ht="19.5" customHeight="1" x14ac:dyDescent="0.15">
      <c r="A86" s="46" t="s">
        <v>41</v>
      </c>
      <c r="B86" s="47">
        <v>45315</v>
      </c>
      <c r="C86" s="48">
        <v>1.83</v>
      </c>
      <c r="D86" s="49" t="s">
        <v>146</v>
      </c>
      <c r="E86" s="54"/>
      <c r="F86" s="54" t="s">
        <v>48</v>
      </c>
      <c r="G86" s="53" t="s">
        <v>18</v>
      </c>
      <c r="H86" s="52"/>
    </row>
    <row r="87" spans="1:8" ht="19.5" customHeight="1" x14ac:dyDescent="0.15">
      <c r="A87" s="46" t="s">
        <v>41</v>
      </c>
      <c r="B87" s="47">
        <v>45315</v>
      </c>
      <c r="C87" s="48">
        <v>5.38</v>
      </c>
      <c r="D87" s="49" t="s">
        <v>147</v>
      </c>
      <c r="E87" s="54"/>
      <c r="F87" s="54" t="s">
        <v>48</v>
      </c>
      <c r="G87" s="53" t="s">
        <v>18</v>
      </c>
      <c r="H87" s="52"/>
    </row>
    <row r="88" spans="1:8" ht="19.5" customHeight="1" x14ac:dyDescent="0.15">
      <c r="A88" s="46" t="s">
        <v>56</v>
      </c>
      <c r="B88" s="47">
        <v>45318</v>
      </c>
      <c r="C88" s="48">
        <v>20</v>
      </c>
      <c r="D88" s="49" t="s">
        <v>148</v>
      </c>
      <c r="E88" s="54"/>
      <c r="F88" s="54" t="s">
        <v>149</v>
      </c>
      <c r="G88" s="50" t="s">
        <v>18</v>
      </c>
      <c r="H88" s="52"/>
    </row>
    <row r="89" spans="1:8" ht="19.5" customHeight="1" x14ac:dyDescent="0.15">
      <c r="A89" s="46" t="s">
        <v>56</v>
      </c>
      <c r="B89" s="47">
        <v>45318</v>
      </c>
      <c r="C89" s="48">
        <v>3.9</v>
      </c>
      <c r="D89" s="49" t="s">
        <v>150</v>
      </c>
      <c r="E89" s="54"/>
      <c r="F89" s="54" t="s">
        <v>58</v>
      </c>
      <c r="G89" s="50" t="s">
        <v>18</v>
      </c>
      <c r="H89" s="52"/>
    </row>
    <row r="90" spans="1:8" ht="19.5" customHeight="1" x14ac:dyDescent="0.15">
      <c r="A90" s="46" t="s">
        <v>56</v>
      </c>
      <c r="B90" s="47">
        <v>45318</v>
      </c>
      <c r="C90" s="48">
        <v>3.8</v>
      </c>
      <c r="D90" s="49" t="s">
        <v>151</v>
      </c>
      <c r="E90" s="54"/>
      <c r="F90" s="54" t="s">
        <v>58</v>
      </c>
      <c r="G90" s="50" t="s">
        <v>18</v>
      </c>
      <c r="H90" s="52"/>
    </row>
    <row r="91" spans="1:8" ht="19.5" customHeight="1" x14ac:dyDescent="0.15">
      <c r="A91" s="46" t="s">
        <v>56</v>
      </c>
      <c r="B91" s="47">
        <v>45318</v>
      </c>
      <c r="C91" s="48">
        <v>3.9</v>
      </c>
      <c r="D91" s="49" t="s">
        <v>152</v>
      </c>
      <c r="E91" s="54"/>
      <c r="F91" s="54" t="s">
        <v>58</v>
      </c>
      <c r="G91" s="50" t="s">
        <v>18</v>
      </c>
      <c r="H91" s="52"/>
    </row>
    <row r="92" spans="1:8" ht="19.5" customHeight="1" x14ac:dyDescent="0.15">
      <c r="A92" s="46" t="s">
        <v>41</v>
      </c>
      <c r="B92" s="47">
        <v>45317</v>
      </c>
      <c r="C92" s="48">
        <v>35.51</v>
      </c>
      <c r="D92" s="49" t="s">
        <v>153</v>
      </c>
      <c r="E92" s="54"/>
      <c r="F92" s="54" t="s">
        <v>154</v>
      </c>
      <c r="G92" s="50" t="s">
        <v>27</v>
      </c>
      <c r="H92" s="52"/>
    </row>
    <row r="93" spans="1:8" ht="19.5" customHeight="1" x14ac:dyDescent="0.15">
      <c r="A93" s="46" t="s">
        <v>56</v>
      </c>
      <c r="B93" s="47">
        <v>45320</v>
      </c>
      <c r="C93" s="48">
        <v>3.05</v>
      </c>
      <c r="D93" s="49" t="s">
        <v>155</v>
      </c>
      <c r="E93" s="54"/>
      <c r="F93" s="54" t="s">
        <v>55</v>
      </c>
      <c r="G93" s="53" t="s">
        <v>17</v>
      </c>
      <c r="H93" s="52"/>
    </row>
    <row r="94" spans="1:8" ht="19.5" customHeight="1" x14ac:dyDescent="0.15">
      <c r="A94" s="46" t="s">
        <v>41</v>
      </c>
      <c r="B94" s="47">
        <v>45322</v>
      </c>
      <c r="C94" s="48">
        <v>0.99</v>
      </c>
      <c r="D94" s="49" t="s">
        <v>156</v>
      </c>
      <c r="E94" s="54"/>
      <c r="F94" s="54" t="s">
        <v>48</v>
      </c>
      <c r="G94" s="53" t="s">
        <v>18</v>
      </c>
      <c r="H94" s="52"/>
    </row>
    <row r="95" spans="1:8" ht="19.5" customHeight="1" x14ac:dyDescent="0.15">
      <c r="A95" s="46" t="s">
        <v>41</v>
      </c>
      <c r="B95" s="47">
        <v>45322</v>
      </c>
      <c r="C95" s="48">
        <v>1.77</v>
      </c>
      <c r="D95" s="49" t="s">
        <v>157</v>
      </c>
      <c r="E95" s="54"/>
      <c r="F95" s="54" t="s">
        <v>48</v>
      </c>
      <c r="G95" s="50" t="s">
        <v>18</v>
      </c>
      <c r="H95" s="52"/>
    </row>
    <row r="96" spans="1:8" ht="19.5" customHeight="1" x14ac:dyDescent="0.15">
      <c r="A96" s="46" t="s">
        <v>41</v>
      </c>
      <c r="B96" s="47">
        <v>45322</v>
      </c>
      <c r="C96" s="48">
        <v>1.6</v>
      </c>
      <c r="D96" s="49" t="s">
        <v>158</v>
      </c>
      <c r="E96" s="54"/>
      <c r="F96" s="54" t="s">
        <v>48</v>
      </c>
      <c r="G96" s="50" t="s">
        <v>18</v>
      </c>
      <c r="H96" s="52"/>
    </row>
    <row r="97" spans="1:8" ht="19.5" customHeight="1" x14ac:dyDescent="0.15">
      <c r="A97" s="46" t="s">
        <v>41</v>
      </c>
      <c r="B97" s="47">
        <v>45322</v>
      </c>
      <c r="C97" s="48">
        <v>3.79</v>
      </c>
      <c r="D97" s="49" t="s">
        <v>139</v>
      </c>
      <c r="E97" s="54">
        <v>24</v>
      </c>
      <c r="F97" s="54" t="s">
        <v>48</v>
      </c>
      <c r="G97" s="50" t="s">
        <v>18</v>
      </c>
      <c r="H97" s="52"/>
    </row>
    <row r="98" spans="1:8" ht="19.5" customHeight="1" x14ac:dyDescent="0.15">
      <c r="A98" s="46" t="s">
        <v>41</v>
      </c>
      <c r="B98" s="47">
        <v>45322</v>
      </c>
      <c r="C98" s="48">
        <v>8.07</v>
      </c>
      <c r="D98" s="49" t="s">
        <v>159</v>
      </c>
      <c r="E98" s="54"/>
      <c r="F98" s="54" t="s">
        <v>69</v>
      </c>
      <c r="G98" s="50" t="s">
        <v>16</v>
      </c>
      <c r="H98" s="52"/>
    </row>
    <row r="99" spans="1:8" ht="19.5" customHeight="1" x14ac:dyDescent="0.15">
      <c r="A99" s="46" t="s">
        <v>41</v>
      </c>
      <c r="B99" s="47">
        <v>45322</v>
      </c>
      <c r="C99" s="48">
        <v>2.99</v>
      </c>
      <c r="D99" s="49" t="s">
        <v>160</v>
      </c>
      <c r="E99" s="54"/>
      <c r="F99" s="54" t="s">
        <v>69</v>
      </c>
      <c r="G99" s="50" t="s">
        <v>18</v>
      </c>
      <c r="H99" s="52"/>
    </row>
    <row r="100" spans="1:8" ht="19.5" customHeight="1" x14ac:dyDescent="0.15">
      <c r="A100" s="46"/>
      <c r="B100" s="47"/>
      <c r="C100" s="48"/>
      <c r="D100" s="49"/>
      <c r="E100" s="54"/>
      <c r="F100" s="54"/>
      <c r="G100" s="50"/>
      <c r="H100" s="52"/>
    </row>
    <row r="101" spans="1:8" ht="19.5" customHeight="1" x14ac:dyDescent="0.15">
      <c r="A101" s="46"/>
      <c r="B101" s="47"/>
      <c r="C101" s="48"/>
      <c r="D101" s="49"/>
      <c r="E101" s="54"/>
      <c r="F101" s="54"/>
      <c r="G101" s="50"/>
      <c r="H101" s="52"/>
    </row>
    <row r="102" spans="1:8" ht="19.5" customHeight="1" x14ac:dyDescent="0.15">
      <c r="A102" s="46"/>
      <c r="B102" s="47"/>
      <c r="C102" s="48"/>
      <c r="D102" s="49"/>
      <c r="E102" s="54"/>
      <c r="F102" s="54"/>
      <c r="G102" s="50"/>
      <c r="H102" s="52"/>
    </row>
    <row r="103" spans="1:8" ht="19.5" customHeight="1" x14ac:dyDescent="0.15">
      <c r="A103" s="46"/>
      <c r="B103" s="47"/>
      <c r="C103" s="48"/>
      <c r="D103" s="49"/>
      <c r="E103" s="54"/>
      <c r="F103" s="54"/>
      <c r="G103" s="50"/>
      <c r="H103" s="52"/>
    </row>
    <row r="104" spans="1:8" ht="19.5" customHeight="1" x14ac:dyDescent="0.15">
      <c r="A104" s="46"/>
      <c r="B104" s="47"/>
      <c r="C104" s="48"/>
      <c r="D104" s="49"/>
      <c r="E104" s="54"/>
      <c r="F104" s="54"/>
      <c r="G104" s="53"/>
      <c r="H104" s="52"/>
    </row>
    <row r="105" spans="1:8" ht="19.5" customHeight="1" x14ac:dyDescent="0.15">
      <c r="A105" s="46"/>
      <c r="B105" s="47"/>
      <c r="C105" s="48"/>
      <c r="D105" s="49"/>
      <c r="E105" s="54"/>
      <c r="F105" s="54"/>
      <c r="G105" s="50"/>
      <c r="H105" s="52"/>
    </row>
    <row r="106" spans="1:8" ht="19.5" customHeight="1" x14ac:dyDescent="0.15">
      <c r="A106" s="46"/>
      <c r="B106" s="47"/>
      <c r="C106" s="48"/>
      <c r="D106" s="49"/>
      <c r="E106" s="54"/>
      <c r="F106" s="54"/>
      <c r="G106" s="50"/>
      <c r="H106" s="52"/>
    </row>
    <row r="107" spans="1:8" ht="19.5" customHeight="1" x14ac:dyDescent="0.15">
      <c r="A107" s="46"/>
      <c r="B107" s="47"/>
      <c r="C107" s="48"/>
      <c r="D107" s="49"/>
      <c r="E107" s="54"/>
      <c r="F107" s="54"/>
      <c r="G107" s="53"/>
      <c r="H107" s="52"/>
    </row>
    <row r="108" spans="1:8" ht="19.5" customHeight="1" x14ac:dyDescent="0.15">
      <c r="A108" s="46"/>
      <c r="B108" s="47"/>
      <c r="C108" s="48"/>
      <c r="D108" s="49"/>
      <c r="E108" s="54"/>
      <c r="F108" s="54"/>
      <c r="G108" s="53"/>
      <c r="H108" s="52"/>
    </row>
    <row r="109" spans="1:8" ht="19.5" customHeight="1" x14ac:dyDescent="0.15">
      <c r="A109" s="46"/>
      <c r="B109" s="47"/>
      <c r="C109" s="48"/>
      <c r="D109" s="49"/>
      <c r="E109" s="54"/>
      <c r="F109" s="54"/>
      <c r="G109" s="53"/>
      <c r="H109" s="52"/>
    </row>
  </sheetData>
  <mergeCells count="2">
    <mergeCell ref="B1:G1"/>
    <mergeCell ref="E2:F2"/>
  </mergeCells>
  <conditionalFormatting sqref="H6 D6:D109 E51 H51 F51:F52">
    <cfRule type="expression" dxfId="4" priority="1">
      <formula>#REF!&gt;0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0000000}">
          <x14:formula1>
            <xm:f>Resumen!$B$3:$C$20</xm:f>
          </x14:formula1>
          <xm:sqref>G6:G109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00"/>
    <outlinePr summaryBelow="0" summaryRight="0"/>
  </sheetPr>
  <dimension ref="A1:H126"/>
  <sheetViews>
    <sheetView showGridLines="0" workbookViewId="0"/>
  </sheetViews>
  <sheetFormatPr baseColWidth="10" defaultColWidth="12.6640625" defaultRowHeight="15.75" customHeight="1" x14ac:dyDescent="0.15"/>
  <cols>
    <col min="1" max="1" width="2.1640625" customWidth="1"/>
    <col min="2" max="2" width="12.1640625" customWidth="1"/>
    <col min="3" max="3" width="8.1640625" customWidth="1"/>
    <col min="4" max="4" width="21.5" customWidth="1"/>
    <col min="5" max="5" width="9" customWidth="1"/>
    <col min="6" max="6" width="12.5" customWidth="1"/>
    <col min="7" max="7" width="16.6640625" customWidth="1"/>
    <col min="8" max="8" width="8.33203125" customWidth="1"/>
  </cols>
  <sheetData>
    <row r="1" spans="1:8" ht="13" x14ac:dyDescent="0.15">
      <c r="A1" s="56" t="s">
        <v>161</v>
      </c>
      <c r="B1" s="149"/>
      <c r="C1" s="147"/>
      <c r="D1" s="147"/>
      <c r="E1" s="147"/>
      <c r="F1" s="147"/>
      <c r="G1" s="147"/>
      <c r="H1" s="57"/>
    </row>
    <row r="2" spans="1:8" ht="22" x14ac:dyDescent="0.25">
      <c r="A2" s="30"/>
      <c r="B2" s="31" t="s">
        <v>30</v>
      </c>
      <c r="C2" s="32"/>
      <c r="D2" s="30"/>
      <c r="E2" s="148" t="s">
        <v>31</v>
      </c>
      <c r="F2" s="147"/>
      <c r="G2" s="33">
        <f>C4/2</f>
        <v>377.02000000000004</v>
      </c>
      <c r="H2" s="32"/>
    </row>
    <row r="3" spans="1:8" ht="12" customHeight="1" x14ac:dyDescent="0.15">
      <c r="A3" s="34"/>
      <c r="B3" s="58"/>
      <c r="C3" s="59"/>
      <c r="D3" s="36" t="s">
        <v>32</v>
      </c>
      <c r="E3" s="37">
        <f>G2-E4</f>
        <v>377.02000000000004</v>
      </c>
      <c r="F3" s="36"/>
      <c r="G3" s="38"/>
      <c r="H3" s="35"/>
    </row>
    <row r="4" spans="1:8" ht="24" customHeight="1" x14ac:dyDescent="0.15">
      <c r="A4" s="46"/>
      <c r="B4" s="60" t="s">
        <v>33</v>
      </c>
      <c r="C4" s="61">
        <f>SUM(C6:C182)</f>
        <v>754.04000000000008</v>
      </c>
      <c r="D4" s="62" t="s">
        <v>32</v>
      </c>
      <c r="E4" s="63">
        <f>SUMIFS(C6:C195,A6:A195,"&lt;&gt;N")</f>
        <v>0</v>
      </c>
      <c r="F4" s="62" t="s">
        <v>34</v>
      </c>
      <c r="G4" s="64">
        <f>SUMIFS(C6:C195,A6:A195,"&lt;&gt;F")</f>
        <v>754.04000000000008</v>
      </c>
      <c r="H4" s="65">
        <f>E4+G4</f>
        <v>754.04000000000008</v>
      </c>
    </row>
    <row r="5" spans="1:8" ht="24" customHeight="1" x14ac:dyDescent="0.15">
      <c r="A5" s="41"/>
      <c r="B5" s="42" t="s">
        <v>162</v>
      </c>
      <c r="C5" s="43" t="s">
        <v>36</v>
      </c>
      <c r="D5" s="42" t="s">
        <v>37</v>
      </c>
      <c r="E5" s="42" t="s">
        <v>38</v>
      </c>
      <c r="F5" s="42" t="s">
        <v>39</v>
      </c>
      <c r="G5" s="44" t="s">
        <v>40</v>
      </c>
      <c r="H5" s="45"/>
    </row>
    <row r="6" spans="1:8" ht="19.5" customHeight="1" x14ac:dyDescent="0.15">
      <c r="A6" s="46" t="s">
        <v>41</v>
      </c>
      <c r="B6" s="47">
        <v>45322</v>
      </c>
      <c r="C6" s="48">
        <v>60</v>
      </c>
      <c r="D6" s="49" t="s">
        <v>163</v>
      </c>
      <c r="E6" s="66"/>
      <c r="F6" s="49"/>
      <c r="G6" s="50" t="s">
        <v>27</v>
      </c>
      <c r="H6" s="51"/>
    </row>
    <row r="7" spans="1:8" ht="19.5" customHeight="1" x14ac:dyDescent="0.15">
      <c r="A7" s="46" t="s">
        <v>41</v>
      </c>
      <c r="B7" s="47">
        <v>45323</v>
      </c>
      <c r="C7" s="48">
        <v>5.6</v>
      </c>
      <c r="D7" s="49" t="s">
        <v>164</v>
      </c>
      <c r="E7" s="49">
        <v>8</v>
      </c>
      <c r="F7" s="49" t="s">
        <v>48</v>
      </c>
      <c r="G7" s="53" t="s">
        <v>23</v>
      </c>
      <c r="H7" s="51"/>
    </row>
    <row r="8" spans="1:8" ht="19.5" customHeight="1" x14ac:dyDescent="0.15">
      <c r="A8" s="46" t="s">
        <v>41</v>
      </c>
      <c r="B8" s="47">
        <v>45323</v>
      </c>
      <c r="C8" s="48">
        <v>2.35</v>
      </c>
      <c r="D8" s="49" t="s">
        <v>165</v>
      </c>
      <c r="E8" s="49"/>
      <c r="F8" s="49" t="s">
        <v>48</v>
      </c>
      <c r="G8" s="53" t="s">
        <v>18</v>
      </c>
      <c r="H8" s="51"/>
    </row>
    <row r="9" spans="1:8" ht="19.5" customHeight="1" x14ac:dyDescent="0.15">
      <c r="A9" s="46" t="s">
        <v>41</v>
      </c>
      <c r="B9" s="47">
        <v>45323</v>
      </c>
      <c r="C9" s="48">
        <v>1.51</v>
      </c>
      <c r="D9" s="49" t="s">
        <v>166</v>
      </c>
      <c r="E9" s="49"/>
      <c r="F9" s="49" t="s">
        <v>48</v>
      </c>
      <c r="G9" s="53" t="s">
        <v>18</v>
      </c>
      <c r="H9" s="51"/>
    </row>
    <row r="10" spans="1:8" ht="19.5" customHeight="1" x14ac:dyDescent="0.15">
      <c r="A10" s="46" t="s">
        <v>41</v>
      </c>
      <c r="B10" s="47">
        <v>45323</v>
      </c>
      <c r="C10" s="48">
        <v>5.25</v>
      </c>
      <c r="D10" s="49" t="s">
        <v>167</v>
      </c>
      <c r="E10" s="49"/>
      <c r="F10" s="49" t="s">
        <v>48</v>
      </c>
      <c r="G10" s="53" t="s">
        <v>18</v>
      </c>
      <c r="H10" s="51"/>
    </row>
    <row r="11" spans="1:8" ht="19.5" customHeight="1" x14ac:dyDescent="0.15">
      <c r="A11" s="46" t="s">
        <v>41</v>
      </c>
      <c r="B11" s="47">
        <v>45323</v>
      </c>
      <c r="C11" s="48">
        <v>1.45</v>
      </c>
      <c r="D11" s="49" t="s">
        <v>168</v>
      </c>
      <c r="E11" s="49"/>
      <c r="F11" s="49" t="s">
        <v>48</v>
      </c>
      <c r="G11" s="53" t="s">
        <v>18</v>
      </c>
      <c r="H11" s="51"/>
    </row>
    <row r="12" spans="1:8" ht="19.5" customHeight="1" x14ac:dyDescent="0.15">
      <c r="A12" s="46" t="s">
        <v>41</v>
      </c>
      <c r="B12" s="47">
        <v>45323</v>
      </c>
      <c r="C12" s="48">
        <v>0.75</v>
      </c>
      <c r="D12" s="49" t="s">
        <v>169</v>
      </c>
      <c r="E12" s="49"/>
      <c r="F12" s="49" t="s">
        <v>48</v>
      </c>
      <c r="G12" s="53" t="s">
        <v>18</v>
      </c>
      <c r="H12" s="51"/>
    </row>
    <row r="13" spans="1:8" ht="19.5" customHeight="1" x14ac:dyDescent="0.15">
      <c r="A13" s="46" t="s">
        <v>41</v>
      </c>
      <c r="B13" s="47">
        <v>45323</v>
      </c>
      <c r="C13" s="48">
        <v>0.99</v>
      </c>
      <c r="D13" s="49" t="s">
        <v>170</v>
      </c>
      <c r="E13" s="49"/>
      <c r="F13" s="49" t="s">
        <v>48</v>
      </c>
      <c r="G13" s="53" t="s">
        <v>18</v>
      </c>
      <c r="H13" s="51"/>
    </row>
    <row r="14" spans="1:8" ht="19.5" customHeight="1" x14ac:dyDescent="0.15">
      <c r="A14" s="46" t="s">
        <v>41</v>
      </c>
      <c r="B14" s="47">
        <v>45323</v>
      </c>
      <c r="C14" s="48">
        <v>2.79</v>
      </c>
      <c r="D14" s="49" t="s">
        <v>171</v>
      </c>
      <c r="E14" s="49"/>
      <c r="F14" s="49" t="s">
        <v>48</v>
      </c>
      <c r="G14" s="53" t="s">
        <v>18</v>
      </c>
      <c r="H14" s="51"/>
    </row>
    <row r="15" spans="1:8" ht="19.5" customHeight="1" x14ac:dyDescent="0.15">
      <c r="A15" s="46" t="s">
        <v>41</v>
      </c>
      <c r="B15" s="47">
        <v>45323</v>
      </c>
      <c r="C15" s="48">
        <v>1.56</v>
      </c>
      <c r="D15" s="49" t="s">
        <v>172</v>
      </c>
      <c r="E15" s="49"/>
      <c r="F15" s="49" t="s">
        <v>48</v>
      </c>
      <c r="G15" s="53" t="s">
        <v>18</v>
      </c>
      <c r="H15" s="51"/>
    </row>
    <row r="16" spans="1:8" ht="19.5" customHeight="1" x14ac:dyDescent="0.15">
      <c r="A16" s="46" t="s">
        <v>41</v>
      </c>
      <c r="B16" s="47">
        <v>45323</v>
      </c>
      <c r="C16" s="48">
        <v>1.84</v>
      </c>
      <c r="D16" s="49" t="s">
        <v>173</v>
      </c>
      <c r="E16" s="49"/>
      <c r="F16" s="49" t="s">
        <v>48</v>
      </c>
      <c r="G16" s="53" t="s">
        <v>18</v>
      </c>
      <c r="H16" s="51"/>
    </row>
    <row r="17" spans="1:8" ht="19.5" customHeight="1" x14ac:dyDescent="0.15">
      <c r="A17" s="46" t="s">
        <v>41</v>
      </c>
      <c r="B17" s="47">
        <v>45323</v>
      </c>
      <c r="C17" s="48">
        <v>1.19</v>
      </c>
      <c r="D17" s="49" t="s">
        <v>174</v>
      </c>
      <c r="E17" s="49"/>
      <c r="F17" s="49" t="s">
        <v>48</v>
      </c>
      <c r="G17" s="53" t="s">
        <v>18</v>
      </c>
      <c r="H17" s="51"/>
    </row>
    <row r="18" spans="1:8" ht="19.5" customHeight="1" x14ac:dyDescent="0.15">
      <c r="A18" s="46" t="s">
        <v>41</v>
      </c>
      <c r="B18" s="47">
        <v>45323</v>
      </c>
      <c r="C18" s="48">
        <v>0.99</v>
      </c>
      <c r="D18" s="49" t="s">
        <v>75</v>
      </c>
      <c r="E18" s="49"/>
      <c r="F18" s="49" t="s">
        <v>48</v>
      </c>
      <c r="G18" s="53" t="s">
        <v>18</v>
      </c>
      <c r="H18" s="51"/>
    </row>
    <row r="19" spans="1:8" ht="19.5" customHeight="1" x14ac:dyDescent="0.15">
      <c r="A19" s="46" t="s">
        <v>41</v>
      </c>
      <c r="B19" s="47">
        <v>45323</v>
      </c>
      <c r="C19" s="48">
        <v>1.38</v>
      </c>
      <c r="D19" s="49" t="s">
        <v>175</v>
      </c>
      <c r="E19" s="49"/>
      <c r="F19" s="49" t="s">
        <v>48</v>
      </c>
      <c r="G19" s="53" t="s">
        <v>18</v>
      </c>
      <c r="H19" s="51"/>
    </row>
    <row r="20" spans="1:8" ht="19.5" customHeight="1" x14ac:dyDescent="0.15">
      <c r="A20" s="46" t="s">
        <v>41</v>
      </c>
      <c r="B20" s="47">
        <v>45323</v>
      </c>
      <c r="C20" s="48">
        <v>10.199999999999999</v>
      </c>
      <c r="D20" s="49" t="s">
        <v>176</v>
      </c>
      <c r="E20" s="49"/>
      <c r="F20" s="49" t="s">
        <v>48</v>
      </c>
      <c r="G20" s="53" t="s">
        <v>18</v>
      </c>
      <c r="H20" s="51"/>
    </row>
    <row r="21" spans="1:8" ht="19.5" customHeight="1" x14ac:dyDescent="0.15">
      <c r="A21" s="46" t="s">
        <v>41</v>
      </c>
      <c r="B21" s="47">
        <v>45323</v>
      </c>
      <c r="C21" s="48">
        <v>8.39</v>
      </c>
      <c r="D21" s="49" t="s">
        <v>177</v>
      </c>
      <c r="E21" s="49"/>
      <c r="F21" s="49" t="s">
        <v>48</v>
      </c>
      <c r="G21" s="53" t="s">
        <v>18</v>
      </c>
      <c r="H21" s="51"/>
    </row>
    <row r="22" spans="1:8" ht="19.5" customHeight="1" x14ac:dyDescent="0.15">
      <c r="A22" s="46" t="s">
        <v>41</v>
      </c>
      <c r="B22" s="47">
        <v>45323</v>
      </c>
      <c r="C22" s="48">
        <v>3.94</v>
      </c>
      <c r="D22" s="49" t="s">
        <v>178</v>
      </c>
      <c r="E22" s="49"/>
      <c r="F22" s="49" t="s">
        <v>48</v>
      </c>
      <c r="G22" s="53" t="s">
        <v>18</v>
      </c>
      <c r="H22" s="51"/>
    </row>
    <row r="23" spans="1:8" ht="19.5" customHeight="1" x14ac:dyDescent="0.15">
      <c r="A23" s="46" t="s">
        <v>41</v>
      </c>
      <c r="B23" s="47">
        <v>45323</v>
      </c>
      <c r="C23" s="48">
        <v>5.03</v>
      </c>
      <c r="D23" s="49" t="s">
        <v>179</v>
      </c>
      <c r="E23" s="54"/>
      <c r="F23" s="49" t="s">
        <v>48</v>
      </c>
      <c r="G23" s="53" t="s">
        <v>18</v>
      </c>
      <c r="H23" s="51"/>
    </row>
    <row r="24" spans="1:8" ht="19.5" customHeight="1" x14ac:dyDescent="0.15">
      <c r="A24" s="46" t="s">
        <v>41</v>
      </c>
      <c r="B24" s="47">
        <v>45323</v>
      </c>
      <c r="C24" s="48">
        <v>-22.03</v>
      </c>
      <c r="D24" s="49" t="s">
        <v>180</v>
      </c>
      <c r="E24" s="54"/>
      <c r="F24" s="49" t="s">
        <v>48</v>
      </c>
      <c r="G24" s="53" t="s">
        <v>22</v>
      </c>
      <c r="H24" s="51"/>
    </row>
    <row r="25" spans="1:8" ht="19.5" customHeight="1" x14ac:dyDescent="0.15">
      <c r="A25" s="46" t="s">
        <v>41</v>
      </c>
      <c r="B25" s="47">
        <v>45323</v>
      </c>
      <c r="C25" s="48">
        <v>3</v>
      </c>
      <c r="D25" s="49" t="s">
        <v>181</v>
      </c>
      <c r="E25" s="54" t="s">
        <v>182</v>
      </c>
      <c r="F25" s="49" t="s">
        <v>58</v>
      </c>
      <c r="G25" s="53" t="s">
        <v>18</v>
      </c>
      <c r="H25" s="51"/>
    </row>
    <row r="26" spans="1:8" ht="19.5" customHeight="1" x14ac:dyDescent="0.15">
      <c r="A26" s="46" t="s">
        <v>41</v>
      </c>
      <c r="B26" s="47">
        <v>45323</v>
      </c>
      <c r="C26" s="48">
        <v>2.0499999999999998</v>
      </c>
      <c r="D26" s="49" t="s">
        <v>183</v>
      </c>
      <c r="E26" s="54"/>
      <c r="F26" s="49" t="s">
        <v>58</v>
      </c>
      <c r="G26" s="53" t="s">
        <v>18</v>
      </c>
      <c r="H26" s="51"/>
    </row>
    <row r="27" spans="1:8" ht="19.5" customHeight="1" x14ac:dyDescent="0.15">
      <c r="A27" s="46" t="s">
        <v>41</v>
      </c>
      <c r="B27" s="47">
        <v>45323</v>
      </c>
      <c r="C27" s="48">
        <v>2.0499999999999998</v>
      </c>
      <c r="D27" s="49" t="s">
        <v>184</v>
      </c>
      <c r="E27" s="54"/>
      <c r="F27" s="49" t="s">
        <v>58</v>
      </c>
      <c r="G27" s="53" t="s">
        <v>18</v>
      </c>
      <c r="H27" s="51"/>
    </row>
    <row r="28" spans="1:8" ht="19.5" customHeight="1" x14ac:dyDescent="0.15">
      <c r="A28" s="46" t="s">
        <v>41</v>
      </c>
      <c r="B28" s="47">
        <v>45323</v>
      </c>
      <c r="C28" s="48">
        <v>3.86</v>
      </c>
      <c r="D28" s="49" t="s">
        <v>185</v>
      </c>
      <c r="E28" s="54"/>
      <c r="F28" s="49" t="s">
        <v>58</v>
      </c>
      <c r="G28" s="53" t="s">
        <v>16</v>
      </c>
      <c r="H28" s="51"/>
    </row>
    <row r="29" spans="1:8" ht="19.5" customHeight="1" x14ac:dyDescent="0.15">
      <c r="A29" s="46" t="s">
        <v>41</v>
      </c>
      <c r="B29" s="47">
        <v>45323</v>
      </c>
      <c r="C29" s="48">
        <v>2.71</v>
      </c>
      <c r="D29" s="49" t="s">
        <v>186</v>
      </c>
      <c r="E29" s="54"/>
      <c r="F29" s="49" t="s">
        <v>58</v>
      </c>
      <c r="G29" s="53" t="s">
        <v>18</v>
      </c>
      <c r="H29" s="51"/>
    </row>
    <row r="30" spans="1:8" ht="19.5" customHeight="1" x14ac:dyDescent="0.15">
      <c r="A30" s="46" t="s">
        <v>41</v>
      </c>
      <c r="B30" s="47">
        <v>45323</v>
      </c>
      <c r="C30" s="48">
        <v>1.29</v>
      </c>
      <c r="D30" s="49" t="s">
        <v>187</v>
      </c>
      <c r="E30" s="54"/>
      <c r="F30" s="49" t="s">
        <v>58</v>
      </c>
      <c r="G30" s="53" t="s">
        <v>18</v>
      </c>
      <c r="H30" s="51"/>
    </row>
    <row r="31" spans="1:8" ht="19.5" customHeight="1" x14ac:dyDescent="0.15">
      <c r="A31" s="46" t="s">
        <v>41</v>
      </c>
      <c r="B31" s="47">
        <v>45323</v>
      </c>
      <c r="C31" s="48">
        <v>2.4</v>
      </c>
      <c r="D31" s="49" t="s">
        <v>188</v>
      </c>
      <c r="E31" s="54"/>
      <c r="F31" s="49" t="s">
        <v>58</v>
      </c>
      <c r="G31" s="53" t="s">
        <v>18</v>
      </c>
      <c r="H31" s="51"/>
    </row>
    <row r="32" spans="1:8" ht="19.5" customHeight="1" x14ac:dyDescent="0.15">
      <c r="A32" s="46" t="s">
        <v>41</v>
      </c>
      <c r="B32" s="47">
        <v>45323</v>
      </c>
      <c r="C32" s="48">
        <v>1.3</v>
      </c>
      <c r="D32" s="49" t="s">
        <v>189</v>
      </c>
      <c r="E32" s="54"/>
      <c r="F32" s="49" t="s">
        <v>58</v>
      </c>
      <c r="G32" s="53" t="s">
        <v>18</v>
      </c>
      <c r="H32" s="51"/>
    </row>
    <row r="33" spans="1:8" ht="19.5" customHeight="1" x14ac:dyDescent="0.15">
      <c r="A33" s="46" t="s">
        <v>41</v>
      </c>
      <c r="B33" s="47">
        <v>45323</v>
      </c>
      <c r="C33" s="48">
        <v>1.55</v>
      </c>
      <c r="D33" s="49" t="s">
        <v>190</v>
      </c>
      <c r="E33" s="54"/>
      <c r="F33" s="49" t="s">
        <v>58</v>
      </c>
      <c r="G33" s="53" t="s">
        <v>18</v>
      </c>
      <c r="H33" s="51"/>
    </row>
    <row r="34" spans="1:8" ht="19.5" customHeight="1" x14ac:dyDescent="0.15">
      <c r="A34" s="46" t="s">
        <v>41</v>
      </c>
      <c r="B34" s="47">
        <v>45323</v>
      </c>
      <c r="C34" s="48">
        <v>1.95</v>
      </c>
      <c r="D34" s="49" t="s">
        <v>60</v>
      </c>
      <c r="E34" s="49"/>
      <c r="F34" s="49" t="s">
        <v>58</v>
      </c>
      <c r="G34" s="53" t="s">
        <v>18</v>
      </c>
      <c r="H34" s="51"/>
    </row>
    <row r="35" spans="1:8" ht="19.5" customHeight="1" x14ac:dyDescent="0.15">
      <c r="A35" s="46" t="s">
        <v>41</v>
      </c>
      <c r="B35" s="47">
        <v>45323</v>
      </c>
      <c r="C35" s="48">
        <v>1.75</v>
      </c>
      <c r="D35" s="49" t="s">
        <v>191</v>
      </c>
      <c r="E35" s="54"/>
      <c r="F35" s="49" t="s">
        <v>58</v>
      </c>
      <c r="G35" s="53" t="s">
        <v>18</v>
      </c>
      <c r="H35" s="51"/>
    </row>
    <row r="36" spans="1:8" ht="19.5" customHeight="1" x14ac:dyDescent="0.15">
      <c r="A36" s="46" t="s">
        <v>41</v>
      </c>
      <c r="B36" s="47">
        <v>45323</v>
      </c>
      <c r="C36" s="48">
        <v>2.7</v>
      </c>
      <c r="D36" s="49" t="s">
        <v>62</v>
      </c>
      <c r="E36" s="54"/>
      <c r="F36" s="49" t="s">
        <v>58</v>
      </c>
      <c r="G36" s="53" t="s">
        <v>18</v>
      </c>
      <c r="H36" s="51"/>
    </row>
    <row r="37" spans="1:8" ht="19.5" customHeight="1" x14ac:dyDescent="0.15">
      <c r="A37" s="46" t="s">
        <v>41</v>
      </c>
      <c r="B37" s="47">
        <v>45323</v>
      </c>
      <c r="C37" s="48">
        <v>2.8</v>
      </c>
      <c r="D37" s="49" t="s">
        <v>63</v>
      </c>
      <c r="E37" s="54"/>
      <c r="F37" s="49" t="s">
        <v>58</v>
      </c>
      <c r="G37" s="53" t="s">
        <v>18</v>
      </c>
      <c r="H37" s="51"/>
    </row>
    <row r="38" spans="1:8" ht="19.5" customHeight="1" x14ac:dyDescent="0.15">
      <c r="A38" s="46" t="s">
        <v>41</v>
      </c>
      <c r="B38" s="47">
        <v>45323</v>
      </c>
      <c r="C38" s="48">
        <v>1.65</v>
      </c>
      <c r="D38" s="49" t="s">
        <v>192</v>
      </c>
      <c r="E38" s="54"/>
      <c r="F38" s="49" t="s">
        <v>58</v>
      </c>
      <c r="G38" s="53" t="s">
        <v>18</v>
      </c>
      <c r="H38" s="51"/>
    </row>
    <row r="39" spans="1:8" ht="19.5" customHeight="1" x14ac:dyDescent="0.15">
      <c r="A39" s="46" t="s">
        <v>41</v>
      </c>
      <c r="B39" s="47">
        <v>45323</v>
      </c>
      <c r="C39" s="48">
        <v>1.85</v>
      </c>
      <c r="D39" s="49" t="s">
        <v>193</v>
      </c>
      <c r="E39" s="54"/>
      <c r="F39" s="49" t="s">
        <v>58</v>
      </c>
      <c r="G39" s="53" t="s">
        <v>18</v>
      </c>
      <c r="H39" s="51"/>
    </row>
    <row r="40" spans="1:8" ht="19.5" customHeight="1" x14ac:dyDescent="0.15">
      <c r="A40" s="46" t="s">
        <v>41</v>
      </c>
      <c r="B40" s="47">
        <v>45323</v>
      </c>
      <c r="C40" s="48">
        <v>2.6</v>
      </c>
      <c r="D40" s="49" t="s">
        <v>194</v>
      </c>
      <c r="E40" s="54"/>
      <c r="F40" s="49" t="s">
        <v>58</v>
      </c>
      <c r="G40" s="53" t="s">
        <v>18</v>
      </c>
      <c r="H40" s="51"/>
    </row>
    <row r="41" spans="1:8" ht="19.5" customHeight="1" x14ac:dyDescent="0.15">
      <c r="A41" s="46" t="s">
        <v>41</v>
      </c>
      <c r="B41" s="47">
        <v>45323</v>
      </c>
      <c r="C41" s="48">
        <v>1.1000000000000001</v>
      </c>
      <c r="D41" s="49" t="s">
        <v>195</v>
      </c>
      <c r="E41" s="54"/>
      <c r="F41" s="49" t="s">
        <v>58</v>
      </c>
      <c r="G41" s="53" t="s">
        <v>18</v>
      </c>
      <c r="H41" s="51"/>
    </row>
    <row r="42" spans="1:8" ht="19.5" customHeight="1" x14ac:dyDescent="0.15">
      <c r="A42" s="46" t="s">
        <v>41</v>
      </c>
      <c r="B42" s="47">
        <v>45323</v>
      </c>
      <c r="C42" s="48">
        <v>3</v>
      </c>
      <c r="D42" s="49" t="s">
        <v>196</v>
      </c>
      <c r="E42" s="54"/>
      <c r="F42" s="49" t="s">
        <v>58</v>
      </c>
      <c r="G42" s="53" t="s">
        <v>18</v>
      </c>
      <c r="H42" s="51"/>
    </row>
    <row r="43" spans="1:8" ht="19.5" customHeight="1" x14ac:dyDescent="0.15">
      <c r="A43" s="46" t="s">
        <v>41</v>
      </c>
      <c r="B43" s="47">
        <v>45323</v>
      </c>
      <c r="C43" s="48">
        <v>0.99</v>
      </c>
      <c r="D43" s="49" t="s">
        <v>197</v>
      </c>
      <c r="E43" s="54"/>
      <c r="F43" s="49" t="s">
        <v>69</v>
      </c>
      <c r="G43" s="53" t="s">
        <v>18</v>
      </c>
      <c r="H43" s="51"/>
    </row>
    <row r="44" spans="1:8" ht="19.5" customHeight="1" x14ac:dyDescent="0.15">
      <c r="A44" s="46" t="s">
        <v>41</v>
      </c>
      <c r="B44" s="47">
        <v>45323</v>
      </c>
      <c r="C44" s="48">
        <v>2.0499999999999998</v>
      </c>
      <c r="D44" s="49" t="s">
        <v>198</v>
      </c>
      <c r="E44" s="54"/>
      <c r="F44" s="49" t="s">
        <v>69</v>
      </c>
      <c r="G44" s="53" t="s">
        <v>18</v>
      </c>
      <c r="H44" s="51"/>
    </row>
    <row r="45" spans="1:8" ht="19.5" customHeight="1" x14ac:dyDescent="0.15">
      <c r="A45" s="46" t="s">
        <v>41</v>
      </c>
      <c r="B45" s="47">
        <v>45323</v>
      </c>
      <c r="C45" s="48">
        <v>1.65</v>
      </c>
      <c r="D45" s="49" t="s">
        <v>199</v>
      </c>
      <c r="E45" s="54"/>
      <c r="F45" s="49" t="s">
        <v>69</v>
      </c>
      <c r="G45" s="53" t="s">
        <v>18</v>
      </c>
      <c r="H45" s="51"/>
    </row>
    <row r="46" spans="1:8" ht="19.5" customHeight="1" x14ac:dyDescent="0.15">
      <c r="A46" s="46" t="s">
        <v>41</v>
      </c>
      <c r="B46" s="47">
        <v>45323</v>
      </c>
      <c r="C46" s="48">
        <v>0.85</v>
      </c>
      <c r="D46" s="49" t="s">
        <v>200</v>
      </c>
      <c r="E46" s="54"/>
      <c r="F46" s="49" t="s">
        <v>69</v>
      </c>
      <c r="G46" s="53" t="s">
        <v>18</v>
      </c>
      <c r="H46" s="51"/>
    </row>
    <row r="47" spans="1:8" ht="19.5" customHeight="1" x14ac:dyDescent="0.15">
      <c r="A47" s="46" t="s">
        <v>41</v>
      </c>
      <c r="B47" s="47">
        <v>45324</v>
      </c>
      <c r="C47" s="48">
        <v>73.67</v>
      </c>
      <c r="D47" s="49" t="s">
        <v>201</v>
      </c>
      <c r="E47" s="49"/>
      <c r="F47" s="49" t="s">
        <v>43</v>
      </c>
      <c r="G47" s="53" t="s">
        <v>28</v>
      </c>
      <c r="H47" s="51"/>
    </row>
    <row r="48" spans="1:8" ht="19.5" customHeight="1" x14ac:dyDescent="0.15">
      <c r="A48" s="46" t="s">
        <v>41</v>
      </c>
      <c r="B48" s="55">
        <v>45325</v>
      </c>
      <c r="C48" s="48">
        <v>1.3</v>
      </c>
      <c r="D48" s="49" t="s">
        <v>202</v>
      </c>
      <c r="E48" s="54"/>
      <c r="F48" s="54" t="s">
        <v>203</v>
      </c>
      <c r="G48" s="53" t="s">
        <v>27</v>
      </c>
      <c r="H48" s="51"/>
    </row>
    <row r="49" spans="1:8" ht="19.5" customHeight="1" x14ac:dyDescent="0.15">
      <c r="A49" s="46" t="s">
        <v>41</v>
      </c>
      <c r="B49" s="55">
        <v>45325</v>
      </c>
      <c r="C49" s="48">
        <v>53.7</v>
      </c>
      <c r="D49" s="49" t="s">
        <v>204</v>
      </c>
      <c r="E49" s="54"/>
      <c r="F49" s="54" t="s">
        <v>203</v>
      </c>
      <c r="G49" s="53" t="s">
        <v>27</v>
      </c>
      <c r="H49" s="51"/>
    </row>
    <row r="50" spans="1:8" ht="19.5" customHeight="1" x14ac:dyDescent="0.15">
      <c r="A50" s="46" t="s">
        <v>41</v>
      </c>
      <c r="B50" s="55">
        <v>45327</v>
      </c>
      <c r="C50" s="48">
        <v>3.79</v>
      </c>
      <c r="D50" s="49" t="s">
        <v>205</v>
      </c>
      <c r="E50" s="54"/>
      <c r="F50" s="54" t="s">
        <v>206</v>
      </c>
      <c r="G50" s="53" t="s">
        <v>17</v>
      </c>
      <c r="H50" s="51"/>
    </row>
    <row r="51" spans="1:8" ht="19.5" customHeight="1" x14ac:dyDescent="0.15">
      <c r="A51" s="46" t="s">
        <v>41</v>
      </c>
      <c r="B51" s="47">
        <v>45327</v>
      </c>
      <c r="C51" s="48">
        <v>9.99</v>
      </c>
      <c r="D51" s="49" t="s">
        <v>207</v>
      </c>
      <c r="E51" s="54"/>
      <c r="F51" s="54" t="s">
        <v>208</v>
      </c>
      <c r="G51" s="53" t="s">
        <v>26</v>
      </c>
      <c r="H51" s="51"/>
    </row>
    <row r="52" spans="1:8" ht="19.5" customHeight="1" x14ac:dyDescent="0.15">
      <c r="A52" s="46" t="s">
        <v>41</v>
      </c>
      <c r="B52" s="47">
        <v>45327</v>
      </c>
      <c r="C52" s="48">
        <v>1.25</v>
      </c>
      <c r="D52" s="49" t="s">
        <v>209</v>
      </c>
      <c r="E52" s="54"/>
      <c r="F52" s="54" t="s">
        <v>48</v>
      </c>
      <c r="G52" s="53" t="s">
        <v>18</v>
      </c>
      <c r="H52" s="51"/>
    </row>
    <row r="53" spans="1:8" ht="19.5" customHeight="1" x14ac:dyDescent="0.15">
      <c r="A53" s="46" t="s">
        <v>41</v>
      </c>
      <c r="B53" s="47">
        <v>45328</v>
      </c>
      <c r="C53" s="48">
        <v>1.25</v>
      </c>
      <c r="D53" s="49" t="s">
        <v>210</v>
      </c>
      <c r="E53" s="54">
        <v>1</v>
      </c>
      <c r="F53" s="54" t="s">
        <v>48</v>
      </c>
      <c r="G53" s="53" t="s">
        <v>18</v>
      </c>
      <c r="H53" s="51"/>
    </row>
    <row r="54" spans="1:8" ht="19.5" customHeight="1" x14ac:dyDescent="0.15">
      <c r="A54" s="46" t="s">
        <v>41</v>
      </c>
      <c r="B54" s="47">
        <v>45328</v>
      </c>
      <c r="C54" s="48">
        <v>2.2200000000000002</v>
      </c>
      <c r="D54" s="49" t="s">
        <v>211</v>
      </c>
      <c r="E54" s="54">
        <v>2</v>
      </c>
      <c r="F54" s="54" t="s">
        <v>48</v>
      </c>
      <c r="G54" s="53" t="s">
        <v>18</v>
      </c>
      <c r="H54" s="51"/>
    </row>
    <row r="55" spans="1:8" ht="19.5" customHeight="1" x14ac:dyDescent="0.15">
      <c r="A55" s="46" t="s">
        <v>41</v>
      </c>
      <c r="B55" s="47">
        <v>45328</v>
      </c>
      <c r="C55" s="48">
        <v>1.25</v>
      </c>
      <c r="D55" s="49" t="s">
        <v>212</v>
      </c>
      <c r="E55" s="54">
        <v>1</v>
      </c>
      <c r="F55" s="54" t="s">
        <v>48</v>
      </c>
      <c r="G55" s="53" t="s">
        <v>18</v>
      </c>
      <c r="H55" s="51"/>
    </row>
    <row r="56" spans="1:8" ht="19.5" customHeight="1" x14ac:dyDescent="0.15">
      <c r="A56" s="46" t="s">
        <v>41</v>
      </c>
      <c r="B56" s="47">
        <v>45328</v>
      </c>
      <c r="C56" s="48">
        <v>1.48</v>
      </c>
      <c r="D56" s="49" t="s">
        <v>213</v>
      </c>
      <c r="E56" s="54">
        <v>1</v>
      </c>
      <c r="F56" s="54" t="s">
        <v>48</v>
      </c>
      <c r="G56" s="53" t="s">
        <v>18</v>
      </c>
      <c r="H56" s="51"/>
    </row>
    <row r="57" spans="1:8" ht="19.5" customHeight="1" x14ac:dyDescent="0.15">
      <c r="A57" s="46" t="s">
        <v>41</v>
      </c>
      <c r="B57" s="47">
        <v>45328</v>
      </c>
      <c r="C57" s="48">
        <v>1.48</v>
      </c>
      <c r="D57" s="49" t="s">
        <v>214</v>
      </c>
      <c r="E57" s="54">
        <v>1</v>
      </c>
      <c r="F57" s="54" t="s">
        <v>48</v>
      </c>
      <c r="G57" s="53" t="s">
        <v>18</v>
      </c>
      <c r="H57" s="51"/>
    </row>
    <row r="58" spans="1:8" ht="19.5" customHeight="1" x14ac:dyDescent="0.15">
      <c r="A58" s="46" t="s">
        <v>41</v>
      </c>
      <c r="B58" s="47">
        <v>45328</v>
      </c>
      <c r="C58" s="48">
        <v>0.99</v>
      </c>
      <c r="D58" s="49" t="s">
        <v>215</v>
      </c>
      <c r="E58" s="54">
        <v>1</v>
      </c>
      <c r="F58" s="54" t="s">
        <v>48</v>
      </c>
      <c r="G58" s="53" t="s">
        <v>18</v>
      </c>
      <c r="H58" s="51"/>
    </row>
    <row r="59" spans="1:8" ht="19.5" customHeight="1" x14ac:dyDescent="0.15">
      <c r="A59" s="46" t="s">
        <v>41</v>
      </c>
      <c r="B59" s="47">
        <v>45329</v>
      </c>
      <c r="C59" s="48">
        <v>1.18</v>
      </c>
      <c r="D59" s="49" t="s">
        <v>216</v>
      </c>
      <c r="E59" s="54">
        <v>2</v>
      </c>
      <c r="F59" s="54" t="s">
        <v>103</v>
      </c>
      <c r="G59" s="53" t="s">
        <v>18</v>
      </c>
      <c r="H59" s="51"/>
    </row>
    <row r="60" spans="1:8" ht="19.5" customHeight="1" x14ac:dyDescent="0.15">
      <c r="A60" s="46" t="s">
        <v>41</v>
      </c>
      <c r="B60" s="47">
        <v>45329</v>
      </c>
      <c r="C60" s="48">
        <v>0.81</v>
      </c>
      <c r="D60" s="49" t="s">
        <v>217</v>
      </c>
      <c r="E60" s="54">
        <v>3</v>
      </c>
      <c r="F60" s="54" t="s">
        <v>103</v>
      </c>
      <c r="G60" s="53" t="s">
        <v>18</v>
      </c>
      <c r="H60" s="51"/>
    </row>
    <row r="61" spans="1:8" ht="19.5" customHeight="1" x14ac:dyDescent="0.15">
      <c r="A61" s="46" t="s">
        <v>41</v>
      </c>
      <c r="B61" s="47">
        <v>45329</v>
      </c>
      <c r="C61" s="48">
        <v>3.69</v>
      </c>
      <c r="D61" s="49" t="s">
        <v>218</v>
      </c>
      <c r="E61" s="54"/>
      <c r="F61" s="54" t="s">
        <v>103</v>
      </c>
      <c r="G61" s="53" t="s">
        <v>18</v>
      </c>
      <c r="H61" s="51"/>
    </row>
    <row r="62" spans="1:8" ht="19.5" customHeight="1" x14ac:dyDescent="0.15">
      <c r="A62" s="46" t="s">
        <v>41</v>
      </c>
      <c r="B62" s="47">
        <v>45329</v>
      </c>
      <c r="C62" s="48">
        <v>39.99</v>
      </c>
      <c r="D62" s="49" t="s">
        <v>219</v>
      </c>
      <c r="E62" s="54"/>
      <c r="F62" s="54" t="s">
        <v>208</v>
      </c>
      <c r="G62" s="53" t="s">
        <v>26</v>
      </c>
      <c r="H62" s="51"/>
    </row>
    <row r="63" spans="1:8" ht="19.5" customHeight="1" x14ac:dyDescent="0.15">
      <c r="A63" s="46" t="s">
        <v>41</v>
      </c>
      <c r="B63" s="47">
        <v>45330</v>
      </c>
      <c r="C63" s="48">
        <v>9.99</v>
      </c>
      <c r="D63" s="49" t="s">
        <v>207</v>
      </c>
      <c r="E63" s="54"/>
      <c r="F63" s="54" t="s">
        <v>208</v>
      </c>
      <c r="G63" s="53" t="s">
        <v>26</v>
      </c>
      <c r="H63" s="51"/>
    </row>
    <row r="64" spans="1:8" ht="19.5" customHeight="1" x14ac:dyDescent="0.15">
      <c r="A64" s="46" t="s">
        <v>41</v>
      </c>
      <c r="B64" s="47">
        <v>45330</v>
      </c>
      <c r="C64" s="48">
        <v>1</v>
      </c>
      <c r="D64" s="49" t="s">
        <v>220</v>
      </c>
      <c r="E64" s="54"/>
      <c r="F64" s="54" t="s">
        <v>221</v>
      </c>
      <c r="G64" s="53" t="s">
        <v>18</v>
      </c>
      <c r="H64" s="51"/>
    </row>
    <row r="65" spans="1:8" ht="19.5" customHeight="1" x14ac:dyDescent="0.15">
      <c r="A65" s="46" t="s">
        <v>41</v>
      </c>
      <c r="B65" s="47">
        <v>45331</v>
      </c>
      <c r="C65" s="48">
        <v>1</v>
      </c>
      <c r="D65" s="49" t="s">
        <v>222</v>
      </c>
      <c r="E65" s="54"/>
      <c r="F65" s="54" t="s">
        <v>223</v>
      </c>
      <c r="G65" s="53" t="s">
        <v>26</v>
      </c>
      <c r="H65" s="51"/>
    </row>
    <row r="66" spans="1:8" ht="19.5" customHeight="1" x14ac:dyDescent="0.15">
      <c r="A66" s="46" t="s">
        <v>41</v>
      </c>
      <c r="B66" s="47">
        <v>45332</v>
      </c>
      <c r="C66" s="48">
        <v>0.78</v>
      </c>
      <c r="D66" s="49" t="s">
        <v>224</v>
      </c>
      <c r="E66" s="54"/>
      <c r="F66" s="54" t="s">
        <v>103</v>
      </c>
      <c r="G66" s="53" t="s">
        <v>18</v>
      </c>
      <c r="H66" s="51"/>
    </row>
    <row r="67" spans="1:8" ht="19.5" customHeight="1" x14ac:dyDescent="0.15">
      <c r="A67" s="46" t="s">
        <v>41</v>
      </c>
      <c r="B67" s="47">
        <v>45332</v>
      </c>
      <c r="C67" s="48">
        <v>2.99</v>
      </c>
      <c r="D67" s="49" t="s">
        <v>160</v>
      </c>
      <c r="E67" s="54"/>
      <c r="F67" s="54" t="s">
        <v>103</v>
      </c>
      <c r="G67" s="53" t="s">
        <v>18</v>
      </c>
      <c r="H67" s="51"/>
    </row>
    <row r="68" spans="1:8" ht="19.5" customHeight="1" x14ac:dyDescent="0.15">
      <c r="A68" s="46" t="s">
        <v>41</v>
      </c>
      <c r="B68" s="47">
        <v>45332</v>
      </c>
      <c r="C68" s="48">
        <f>3.99-0.8</f>
        <v>3.1900000000000004</v>
      </c>
      <c r="D68" s="49" t="s">
        <v>225</v>
      </c>
      <c r="E68" s="54"/>
      <c r="F68" s="54" t="s">
        <v>103</v>
      </c>
      <c r="G68" s="53" t="s">
        <v>16</v>
      </c>
      <c r="H68" s="51"/>
    </row>
    <row r="69" spans="1:8" ht="19.5" customHeight="1" x14ac:dyDescent="0.15">
      <c r="A69" s="46" t="s">
        <v>41</v>
      </c>
      <c r="B69" s="47">
        <v>45331</v>
      </c>
      <c r="C69" s="48">
        <v>0.99</v>
      </c>
      <c r="D69" s="49" t="s">
        <v>94</v>
      </c>
      <c r="E69" s="54"/>
      <c r="F69" s="54" t="s">
        <v>48</v>
      </c>
      <c r="G69" s="53" t="s">
        <v>18</v>
      </c>
      <c r="H69" s="51"/>
    </row>
    <row r="70" spans="1:8" ht="19.5" customHeight="1" x14ac:dyDescent="0.15">
      <c r="A70" s="46" t="s">
        <v>41</v>
      </c>
      <c r="B70" s="47">
        <v>45331</v>
      </c>
      <c r="C70" s="48">
        <v>0.49</v>
      </c>
      <c r="D70" s="49" t="s">
        <v>226</v>
      </c>
      <c r="E70" s="54"/>
      <c r="F70" s="54" t="s">
        <v>48</v>
      </c>
      <c r="G70" s="53" t="s">
        <v>18</v>
      </c>
      <c r="H70" s="51"/>
    </row>
    <row r="71" spans="1:8" ht="19.5" customHeight="1" x14ac:dyDescent="0.15">
      <c r="A71" s="46" t="s">
        <v>41</v>
      </c>
      <c r="B71" s="47">
        <v>45331</v>
      </c>
      <c r="C71" s="48">
        <v>2.72</v>
      </c>
      <c r="D71" s="49" t="s">
        <v>179</v>
      </c>
      <c r="E71" s="54"/>
      <c r="F71" s="54" t="s">
        <v>48</v>
      </c>
      <c r="G71" s="53" t="s">
        <v>18</v>
      </c>
      <c r="H71" s="51"/>
    </row>
    <row r="72" spans="1:8" ht="19.5" customHeight="1" x14ac:dyDescent="0.15">
      <c r="A72" s="46" t="s">
        <v>41</v>
      </c>
      <c r="B72" s="47">
        <v>45331</v>
      </c>
      <c r="C72" s="48">
        <v>3.8</v>
      </c>
      <c r="D72" s="49" t="s">
        <v>227</v>
      </c>
      <c r="E72" s="54"/>
      <c r="F72" s="54" t="s">
        <v>48</v>
      </c>
      <c r="G72" s="53" t="s">
        <v>18</v>
      </c>
      <c r="H72" s="51"/>
    </row>
    <row r="73" spans="1:8" ht="19.5" customHeight="1" x14ac:dyDescent="0.15">
      <c r="A73" s="46" t="s">
        <v>41</v>
      </c>
      <c r="B73" s="47">
        <v>45331</v>
      </c>
      <c r="C73" s="48">
        <v>4.12</v>
      </c>
      <c r="D73" s="49" t="s">
        <v>228</v>
      </c>
      <c r="E73" s="54"/>
      <c r="F73" s="54" t="s">
        <v>48</v>
      </c>
      <c r="G73" s="53" t="s">
        <v>18</v>
      </c>
      <c r="H73" s="51"/>
    </row>
    <row r="74" spans="1:8" ht="19.5" customHeight="1" x14ac:dyDescent="0.15">
      <c r="A74" s="46" t="s">
        <v>41</v>
      </c>
      <c r="B74" s="47">
        <v>45331</v>
      </c>
      <c r="C74" s="48">
        <v>0.34</v>
      </c>
      <c r="D74" s="49" t="s">
        <v>229</v>
      </c>
      <c r="E74" s="54"/>
      <c r="F74" s="54" t="s">
        <v>48</v>
      </c>
      <c r="G74" s="53" t="s">
        <v>17</v>
      </c>
      <c r="H74" s="51"/>
    </row>
    <row r="75" spans="1:8" ht="19.5" customHeight="1" x14ac:dyDescent="0.15">
      <c r="A75" s="46" t="s">
        <v>41</v>
      </c>
      <c r="B75" s="47">
        <v>45331</v>
      </c>
      <c r="C75" s="48">
        <v>3.79</v>
      </c>
      <c r="D75" s="49" t="s">
        <v>139</v>
      </c>
      <c r="E75" s="54"/>
      <c r="F75" s="54" t="s">
        <v>48</v>
      </c>
      <c r="G75" s="53" t="s">
        <v>18</v>
      </c>
      <c r="H75" s="51"/>
    </row>
    <row r="76" spans="1:8" ht="19.5" customHeight="1" x14ac:dyDescent="0.15">
      <c r="A76" s="46" t="s">
        <v>41</v>
      </c>
      <c r="B76" s="47">
        <v>45332</v>
      </c>
      <c r="C76" s="48">
        <v>17.100000000000001</v>
      </c>
      <c r="D76" s="49" t="s">
        <v>230</v>
      </c>
      <c r="E76" s="54"/>
      <c r="F76" s="54" t="s">
        <v>231</v>
      </c>
      <c r="G76" s="53" t="s">
        <v>26</v>
      </c>
      <c r="H76" s="51"/>
    </row>
    <row r="77" spans="1:8" ht="19.5" customHeight="1" x14ac:dyDescent="0.15">
      <c r="A77" s="46" t="s">
        <v>41</v>
      </c>
      <c r="B77" s="47">
        <v>45332</v>
      </c>
      <c r="C77" s="48">
        <v>16.72</v>
      </c>
      <c r="D77" s="49" t="s">
        <v>230</v>
      </c>
      <c r="E77" s="54"/>
      <c r="F77" s="54" t="s">
        <v>231</v>
      </c>
      <c r="G77" s="53" t="s">
        <v>26</v>
      </c>
      <c r="H77" s="51"/>
    </row>
    <row r="78" spans="1:8" ht="19.5" customHeight="1" x14ac:dyDescent="0.15">
      <c r="A78" s="46" t="s">
        <v>41</v>
      </c>
      <c r="B78" s="47">
        <v>45332</v>
      </c>
      <c r="C78" s="48">
        <v>1.97</v>
      </c>
      <c r="D78" s="49" t="s">
        <v>232</v>
      </c>
      <c r="E78" s="54"/>
      <c r="F78" s="54" t="s">
        <v>231</v>
      </c>
      <c r="G78" s="53" t="s">
        <v>26</v>
      </c>
      <c r="H78" s="51"/>
    </row>
    <row r="79" spans="1:8" ht="19.5" customHeight="1" x14ac:dyDescent="0.15">
      <c r="A79" s="46" t="s">
        <v>41</v>
      </c>
      <c r="B79" s="47">
        <v>45331</v>
      </c>
      <c r="C79" s="48">
        <v>22.99</v>
      </c>
      <c r="D79" s="49" t="s">
        <v>233</v>
      </c>
      <c r="E79" s="54"/>
      <c r="F79" s="54" t="s">
        <v>231</v>
      </c>
      <c r="G79" s="53" t="s">
        <v>26</v>
      </c>
      <c r="H79" s="51"/>
    </row>
    <row r="80" spans="1:8" ht="19.5" customHeight="1" x14ac:dyDescent="0.15">
      <c r="A80" s="46" t="s">
        <v>41</v>
      </c>
      <c r="B80" s="47">
        <v>45334</v>
      </c>
      <c r="C80" s="48">
        <v>2</v>
      </c>
      <c r="D80" s="49" t="s">
        <v>234</v>
      </c>
      <c r="E80" s="54"/>
      <c r="F80" s="54" t="s">
        <v>221</v>
      </c>
      <c r="G80" s="53" t="s">
        <v>18</v>
      </c>
      <c r="H80" s="51"/>
    </row>
    <row r="81" spans="1:8" ht="19.5" customHeight="1" x14ac:dyDescent="0.15">
      <c r="A81" s="46" t="s">
        <v>41</v>
      </c>
      <c r="B81" s="47">
        <v>45335</v>
      </c>
      <c r="C81" s="48">
        <v>35.19</v>
      </c>
      <c r="D81" s="49" t="s">
        <v>235</v>
      </c>
      <c r="E81" s="54" t="s">
        <v>236</v>
      </c>
      <c r="F81" s="54" t="s">
        <v>4</v>
      </c>
      <c r="G81" s="53" t="s">
        <v>16</v>
      </c>
      <c r="H81" s="51"/>
    </row>
    <row r="82" spans="1:8" ht="19.5" customHeight="1" x14ac:dyDescent="0.15">
      <c r="A82" s="46" t="s">
        <v>41</v>
      </c>
      <c r="B82" s="47">
        <v>45335</v>
      </c>
      <c r="C82" s="48">
        <v>7.81</v>
      </c>
      <c r="D82" s="49" t="s">
        <v>46</v>
      </c>
      <c r="E82" s="54" t="s">
        <v>237</v>
      </c>
      <c r="F82" s="54" t="s">
        <v>4</v>
      </c>
      <c r="G82" s="53" t="s">
        <v>16</v>
      </c>
      <c r="H82" s="51"/>
    </row>
    <row r="83" spans="1:8" ht="19.5" customHeight="1" x14ac:dyDescent="0.15">
      <c r="A83" s="46" t="s">
        <v>41</v>
      </c>
      <c r="B83" s="47">
        <v>45335</v>
      </c>
      <c r="C83" s="48">
        <v>2.5299999999999998</v>
      </c>
      <c r="D83" s="49" t="s">
        <v>238</v>
      </c>
      <c r="E83" s="54"/>
      <c r="F83" s="54" t="s">
        <v>206</v>
      </c>
      <c r="G83" s="53" t="s">
        <v>17</v>
      </c>
      <c r="H83" s="51"/>
    </row>
    <row r="84" spans="1:8" ht="19.5" customHeight="1" x14ac:dyDescent="0.15">
      <c r="A84" s="46" t="s">
        <v>41</v>
      </c>
      <c r="B84" s="47">
        <v>45335</v>
      </c>
      <c r="C84" s="48">
        <v>39.53</v>
      </c>
      <c r="D84" s="49" t="s">
        <v>239</v>
      </c>
      <c r="E84" s="54"/>
      <c r="F84" s="54" t="s">
        <v>208</v>
      </c>
      <c r="G84" s="53" t="s">
        <v>26</v>
      </c>
      <c r="H84" s="51"/>
    </row>
    <row r="85" spans="1:8" ht="19.5" customHeight="1" x14ac:dyDescent="0.15">
      <c r="A85" s="46" t="s">
        <v>41</v>
      </c>
      <c r="B85" s="47">
        <v>45336</v>
      </c>
      <c r="C85" s="48">
        <v>0.62</v>
      </c>
      <c r="D85" s="49" t="s">
        <v>240</v>
      </c>
      <c r="E85" s="54"/>
      <c r="F85" s="54" t="s">
        <v>69</v>
      </c>
      <c r="G85" s="53" t="s">
        <v>18</v>
      </c>
      <c r="H85" s="51"/>
    </row>
    <row r="86" spans="1:8" ht="19.5" customHeight="1" x14ac:dyDescent="0.15">
      <c r="A86" s="46" t="s">
        <v>41</v>
      </c>
      <c r="B86" s="47">
        <v>45336</v>
      </c>
      <c r="C86" s="48">
        <v>14.2</v>
      </c>
      <c r="D86" s="49" t="s">
        <v>241</v>
      </c>
      <c r="E86" s="54" t="s">
        <v>242</v>
      </c>
      <c r="F86" s="54" t="s">
        <v>243</v>
      </c>
      <c r="G86" s="53" t="s">
        <v>16</v>
      </c>
      <c r="H86" s="51"/>
    </row>
    <row r="87" spans="1:8" ht="19.5" customHeight="1" x14ac:dyDescent="0.15">
      <c r="A87" s="46" t="s">
        <v>41</v>
      </c>
      <c r="B87" s="47">
        <v>45336</v>
      </c>
      <c r="C87" s="48">
        <v>2.77</v>
      </c>
      <c r="D87" s="49" t="s">
        <v>244</v>
      </c>
      <c r="E87" s="54"/>
      <c r="F87" s="54" t="s">
        <v>145</v>
      </c>
      <c r="G87" s="53" t="s">
        <v>17</v>
      </c>
      <c r="H87" s="51"/>
    </row>
    <row r="88" spans="1:8" ht="19.5" customHeight="1" x14ac:dyDescent="0.15">
      <c r="A88" s="46" t="s">
        <v>41</v>
      </c>
      <c r="B88" s="47">
        <v>45336</v>
      </c>
      <c r="C88" s="48">
        <v>3.86</v>
      </c>
      <c r="D88" s="49" t="s">
        <v>245</v>
      </c>
      <c r="E88" s="54"/>
      <c r="F88" s="54" t="s">
        <v>48</v>
      </c>
      <c r="G88" s="53" t="s">
        <v>18</v>
      </c>
      <c r="H88" s="51"/>
    </row>
    <row r="89" spans="1:8" ht="19.5" customHeight="1" x14ac:dyDescent="0.15">
      <c r="A89" s="46" t="s">
        <v>41</v>
      </c>
      <c r="B89" s="47">
        <v>45336</v>
      </c>
      <c r="C89" s="48">
        <v>6.14</v>
      </c>
      <c r="D89" s="49" t="s">
        <v>179</v>
      </c>
      <c r="E89" s="54"/>
      <c r="F89" s="54" t="s">
        <v>48</v>
      </c>
      <c r="G89" s="53" t="s">
        <v>18</v>
      </c>
      <c r="H89" s="51"/>
    </row>
    <row r="90" spans="1:8" ht="19.5" customHeight="1" x14ac:dyDescent="0.15">
      <c r="A90" s="46" t="s">
        <v>41</v>
      </c>
      <c r="B90" s="47">
        <v>45336</v>
      </c>
      <c r="C90" s="48">
        <v>0.99</v>
      </c>
      <c r="D90" s="49" t="s">
        <v>96</v>
      </c>
      <c r="E90" s="54"/>
      <c r="F90" s="54" t="s">
        <v>48</v>
      </c>
      <c r="G90" s="53" t="s">
        <v>17</v>
      </c>
      <c r="H90" s="51"/>
    </row>
    <row r="91" spans="1:8" ht="19.5" customHeight="1" x14ac:dyDescent="0.15">
      <c r="A91" s="46" t="s">
        <v>41</v>
      </c>
      <c r="B91" s="47">
        <v>45336</v>
      </c>
      <c r="C91" s="48">
        <v>1.99</v>
      </c>
      <c r="D91" s="49" t="s">
        <v>246</v>
      </c>
      <c r="E91" s="54"/>
      <c r="F91" s="54" t="s">
        <v>48</v>
      </c>
      <c r="G91" s="53" t="s">
        <v>18</v>
      </c>
      <c r="H91" s="51"/>
    </row>
    <row r="92" spans="1:8" ht="19.5" customHeight="1" x14ac:dyDescent="0.15">
      <c r="A92" s="46" t="s">
        <v>41</v>
      </c>
      <c r="B92" s="47">
        <v>45336</v>
      </c>
      <c r="C92" s="48">
        <v>3.79</v>
      </c>
      <c r="D92" s="49" t="s">
        <v>247</v>
      </c>
      <c r="E92" s="54"/>
      <c r="F92" s="54" t="s">
        <v>48</v>
      </c>
      <c r="G92" s="53" t="s">
        <v>18</v>
      </c>
      <c r="H92" s="51"/>
    </row>
    <row r="93" spans="1:8" ht="19.5" customHeight="1" x14ac:dyDescent="0.15">
      <c r="A93" s="46" t="s">
        <v>41</v>
      </c>
      <c r="B93" s="47">
        <v>45336</v>
      </c>
      <c r="C93" s="48">
        <v>-2.8</v>
      </c>
      <c r="D93" s="49" t="s">
        <v>248</v>
      </c>
      <c r="E93" s="54"/>
      <c r="F93" s="54" t="s">
        <v>48</v>
      </c>
      <c r="G93" s="53" t="s">
        <v>22</v>
      </c>
      <c r="H93" s="51"/>
    </row>
    <row r="94" spans="1:8" ht="19.5" customHeight="1" x14ac:dyDescent="0.15">
      <c r="A94" s="46" t="s">
        <v>41</v>
      </c>
      <c r="B94" s="47">
        <v>45338</v>
      </c>
      <c r="C94" s="48">
        <v>7</v>
      </c>
      <c r="D94" s="49" t="s">
        <v>249</v>
      </c>
      <c r="E94" s="54"/>
      <c r="F94" s="54" t="s">
        <v>250</v>
      </c>
      <c r="G94" s="53" t="s">
        <v>18</v>
      </c>
      <c r="H94" s="51"/>
    </row>
    <row r="95" spans="1:8" ht="19.5" customHeight="1" x14ac:dyDescent="0.15">
      <c r="A95" s="46" t="s">
        <v>41</v>
      </c>
      <c r="B95" s="47">
        <v>45339</v>
      </c>
      <c r="C95" s="48">
        <v>1.25</v>
      </c>
      <c r="D95" s="49" t="s">
        <v>251</v>
      </c>
      <c r="E95" s="54"/>
      <c r="F95" s="54" t="s">
        <v>206</v>
      </c>
      <c r="G95" s="53" t="s">
        <v>17</v>
      </c>
      <c r="H95" s="51"/>
    </row>
    <row r="96" spans="1:8" ht="19.5" customHeight="1" x14ac:dyDescent="0.15">
      <c r="A96" s="46" t="s">
        <v>41</v>
      </c>
      <c r="B96" s="47">
        <v>45339</v>
      </c>
      <c r="C96" s="48">
        <v>40.5</v>
      </c>
      <c r="D96" s="49" t="s">
        <v>204</v>
      </c>
      <c r="E96" s="54"/>
      <c r="F96" s="54" t="s">
        <v>252</v>
      </c>
      <c r="G96" s="53" t="s">
        <v>27</v>
      </c>
      <c r="H96" s="51"/>
    </row>
    <row r="97" spans="1:8" ht="19.5" customHeight="1" x14ac:dyDescent="0.15">
      <c r="A97" s="46" t="s">
        <v>41</v>
      </c>
      <c r="B97" s="47">
        <v>45339</v>
      </c>
      <c r="C97" s="48">
        <v>5</v>
      </c>
      <c r="D97" s="49" t="s">
        <v>202</v>
      </c>
      <c r="E97" s="54"/>
      <c r="F97" s="54" t="s">
        <v>252</v>
      </c>
      <c r="G97" s="53" t="s">
        <v>27</v>
      </c>
      <c r="H97" s="51"/>
    </row>
    <row r="98" spans="1:8" ht="19.5" customHeight="1" x14ac:dyDescent="0.15">
      <c r="A98" s="46" t="s">
        <v>41</v>
      </c>
      <c r="B98" s="47">
        <v>45340</v>
      </c>
      <c r="C98" s="48">
        <v>12.3</v>
      </c>
      <c r="D98" s="49" t="s">
        <v>253</v>
      </c>
      <c r="E98" s="54"/>
      <c r="F98" s="54" t="s">
        <v>154</v>
      </c>
      <c r="G98" s="53" t="s">
        <v>27</v>
      </c>
      <c r="H98" s="51"/>
    </row>
    <row r="99" spans="1:8" ht="19.5" customHeight="1" x14ac:dyDescent="0.15">
      <c r="A99" s="46" t="s">
        <v>41</v>
      </c>
      <c r="B99" s="67">
        <v>45341</v>
      </c>
      <c r="C99" s="48">
        <v>8.99</v>
      </c>
      <c r="D99" s="49" t="s">
        <v>245</v>
      </c>
      <c r="E99" s="54"/>
      <c r="F99" s="54" t="s">
        <v>103</v>
      </c>
      <c r="G99" s="53" t="s">
        <v>18</v>
      </c>
      <c r="H99" s="51"/>
    </row>
    <row r="100" spans="1:8" ht="19.5" customHeight="1" x14ac:dyDescent="0.15">
      <c r="A100" s="46" t="s">
        <v>41</v>
      </c>
      <c r="B100" s="67">
        <v>45341</v>
      </c>
      <c r="C100" s="68">
        <v>-2.25</v>
      </c>
      <c r="D100" s="51" t="s">
        <v>248</v>
      </c>
      <c r="E100" s="51"/>
      <c r="F100" s="54" t="s">
        <v>103</v>
      </c>
      <c r="G100" s="53" t="s">
        <v>18</v>
      </c>
      <c r="H100" s="51"/>
    </row>
    <row r="101" spans="1:8" ht="19.5" customHeight="1" x14ac:dyDescent="0.15">
      <c r="A101" s="46" t="s">
        <v>41</v>
      </c>
      <c r="B101" s="67">
        <v>45341</v>
      </c>
      <c r="C101" s="68">
        <v>1.25</v>
      </c>
      <c r="D101" s="51" t="s">
        <v>254</v>
      </c>
      <c r="E101" s="51"/>
      <c r="F101" s="51" t="s">
        <v>103</v>
      </c>
      <c r="G101" s="69" t="s">
        <v>18</v>
      </c>
      <c r="H101" s="51"/>
    </row>
    <row r="102" spans="1:8" ht="19.5" customHeight="1" x14ac:dyDescent="0.15">
      <c r="A102" s="46" t="s">
        <v>41</v>
      </c>
      <c r="B102" s="67">
        <v>45341</v>
      </c>
      <c r="C102" s="68">
        <v>1.6</v>
      </c>
      <c r="D102" s="51" t="s">
        <v>255</v>
      </c>
      <c r="E102" s="51"/>
      <c r="F102" s="51" t="s">
        <v>103</v>
      </c>
      <c r="G102" s="69" t="s">
        <v>18</v>
      </c>
      <c r="H102" s="51"/>
    </row>
    <row r="103" spans="1:8" ht="19.5" customHeight="1" x14ac:dyDescent="0.15">
      <c r="A103" s="46" t="s">
        <v>41</v>
      </c>
      <c r="B103" s="67">
        <v>45342</v>
      </c>
      <c r="C103" s="68">
        <v>3.12</v>
      </c>
      <c r="D103" s="51" t="s">
        <v>238</v>
      </c>
      <c r="E103" s="51"/>
      <c r="F103" s="51" t="s">
        <v>256</v>
      </c>
      <c r="G103" s="69" t="s">
        <v>17</v>
      </c>
      <c r="H103" s="51" t="s">
        <v>257</v>
      </c>
    </row>
    <row r="104" spans="1:8" ht="19.5" customHeight="1" x14ac:dyDescent="0.15">
      <c r="A104" s="46" t="s">
        <v>41</v>
      </c>
      <c r="B104" s="67">
        <v>45342</v>
      </c>
      <c r="C104" s="68">
        <v>7.2</v>
      </c>
      <c r="D104" s="51" t="s">
        <v>258</v>
      </c>
      <c r="E104" s="51"/>
      <c r="F104" s="51" t="s">
        <v>259</v>
      </c>
      <c r="G104" s="69" t="s">
        <v>27</v>
      </c>
      <c r="H104" s="51" t="s">
        <v>257</v>
      </c>
    </row>
    <row r="105" spans="1:8" ht="19.5" customHeight="1" x14ac:dyDescent="0.15">
      <c r="A105" s="46" t="s">
        <v>41</v>
      </c>
      <c r="B105" s="67">
        <v>45342</v>
      </c>
      <c r="C105" s="68">
        <v>1.8</v>
      </c>
      <c r="D105" s="51" t="s">
        <v>260</v>
      </c>
      <c r="E105" s="51"/>
      <c r="F105" s="51" t="s">
        <v>67</v>
      </c>
      <c r="G105" s="69" t="s">
        <v>26</v>
      </c>
      <c r="H105" s="51" t="s">
        <v>257</v>
      </c>
    </row>
    <row r="106" spans="1:8" ht="19.5" customHeight="1" x14ac:dyDescent="0.15">
      <c r="A106" s="46" t="s">
        <v>41</v>
      </c>
      <c r="B106" s="67">
        <v>45343</v>
      </c>
      <c r="C106" s="68">
        <v>15</v>
      </c>
      <c r="D106" s="51" t="s">
        <v>261</v>
      </c>
      <c r="E106" s="51"/>
      <c r="F106" s="51"/>
      <c r="G106" s="69" t="s">
        <v>27</v>
      </c>
      <c r="H106" s="51" t="s">
        <v>257</v>
      </c>
    </row>
    <row r="107" spans="1:8" ht="19.5" customHeight="1" x14ac:dyDescent="0.15">
      <c r="A107" s="46" t="s">
        <v>41</v>
      </c>
      <c r="B107" s="67">
        <v>45343</v>
      </c>
      <c r="C107" s="68">
        <v>35</v>
      </c>
      <c r="D107" s="51" t="s">
        <v>262</v>
      </c>
      <c r="E107" s="51"/>
      <c r="F107" s="51"/>
      <c r="G107" s="69" t="s">
        <v>27</v>
      </c>
      <c r="H107" s="51" t="s">
        <v>257</v>
      </c>
    </row>
    <row r="108" spans="1:8" ht="19.5" customHeight="1" x14ac:dyDescent="0.15">
      <c r="A108" s="46" t="s">
        <v>41</v>
      </c>
      <c r="B108" s="67">
        <v>45343</v>
      </c>
      <c r="C108" s="68">
        <v>5</v>
      </c>
      <c r="D108" s="51" t="s">
        <v>263</v>
      </c>
      <c r="E108" s="51"/>
      <c r="F108" s="51"/>
      <c r="G108" s="69" t="s">
        <v>27</v>
      </c>
      <c r="H108" s="51" t="s">
        <v>257</v>
      </c>
    </row>
    <row r="109" spans="1:8" ht="19.5" customHeight="1" x14ac:dyDescent="0.15">
      <c r="A109" s="46" t="s">
        <v>41</v>
      </c>
      <c r="B109" s="67">
        <v>45344</v>
      </c>
      <c r="C109" s="68">
        <v>4.8099999999999996</v>
      </c>
      <c r="D109" s="51" t="s">
        <v>179</v>
      </c>
      <c r="E109" s="51"/>
      <c r="F109" s="51" t="s">
        <v>264</v>
      </c>
      <c r="G109" s="69" t="s">
        <v>18</v>
      </c>
      <c r="H109" s="51"/>
    </row>
    <row r="110" spans="1:8" ht="19.5" customHeight="1" x14ac:dyDescent="0.15">
      <c r="A110" s="46" t="s">
        <v>41</v>
      </c>
      <c r="B110" s="67">
        <v>45344</v>
      </c>
      <c r="C110" s="68">
        <v>3.9</v>
      </c>
      <c r="D110" s="51" t="s">
        <v>245</v>
      </c>
      <c r="E110" s="51"/>
      <c r="F110" s="51" t="s">
        <v>264</v>
      </c>
      <c r="G110" s="69" t="s">
        <v>18</v>
      </c>
      <c r="H110" s="51"/>
    </row>
    <row r="111" spans="1:8" ht="19.5" customHeight="1" x14ac:dyDescent="0.15">
      <c r="A111" s="46" t="s">
        <v>41</v>
      </c>
      <c r="B111" s="67">
        <v>45344</v>
      </c>
      <c r="C111" s="68">
        <v>2.54</v>
      </c>
      <c r="D111" s="51" t="s">
        <v>195</v>
      </c>
      <c r="E111" s="51"/>
      <c r="F111" s="51" t="s">
        <v>265</v>
      </c>
      <c r="G111" s="69" t="s">
        <v>18</v>
      </c>
      <c r="H111" s="51"/>
    </row>
    <row r="112" spans="1:8" ht="19.5" customHeight="1" x14ac:dyDescent="0.15">
      <c r="A112" s="46" t="s">
        <v>41</v>
      </c>
      <c r="B112" s="67">
        <v>45348</v>
      </c>
      <c r="C112" s="68">
        <v>2.59</v>
      </c>
      <c r="D112" s="51" t="s">
        <v>195</v>
      </c>
      <c r="E112" s="51"/>
      <c r="F112" s="51" t="s">
        <v>265</v>
      </c>
      <c r="G112" s="69" t="s">
        <v>18</v>
      </c>
      <c r="H112" s="51"/>
    </row>
    <row r="113" spans="1:8" ht="19.5" customHeight="1" x14ac:dyDescent="0.15">
      <c r="A113" s="70" t="s">
        <v>41</v>
      </c>
      <c r="B113" s="67">
        <v>45346</v>
      </c>
      <c r="C113" s="68">
        <v>14.99</v>
      </c>
      <c r="D113" s="51" t="s">
        <v>266</v>
      </c>
      <c r="E113" s="51"/>
      <c r="F113" s="51" t="s">
        <v>264</v>
      </c>
      <c r="G113" s="69" t="s">
        <v>18</v>
      </c>
      <c r="H113" s="51"/>
    </row>
    <row r="114" spans="1:8" ht="19.5" customHeight="1" x14ac:dyDescent="0.15">
      <c r="A114" s="70" t="s">
        <v>41</v>
      </c>
      <c r="B114" s="67">
        <v>45346</v>
      </c>
      <c r="C114" s="68">
        <v>0.49</v>
      </c>
      <c r="D114" s="51" t="s">
        <v>267</v>
      </c>
      <c r="E114" s="51"/>
      <c r="F114" s="51" t="s">
        <v>264</v>
      </c>
      <c r="G114" s="69" t="s">
        <v>18</v>
      </c>
      <c r="H114" s="51"/>
    </row>
    <row r="115" spans="1:8" ht="19.5" customHeight="1" x14ac:dyDescent="0.15">
      <c r="A115" s="70" t="s">
        <v>41</v>
      </c>
      <c r="B115" s="67">
        <v>45346</v>
      </c>
      <c r="C115" s="68">
        <f>11.67-3.89</f>
        <v>7.7799999999999994</v>
      </c>
      <c r="D115" s="51" t="s">
        <v>268</v>
      </c>
      <c r="E115" s="51"/>
      <c r="F115" s="51" t="s">
        <v>264</v>
      </c>
      <c r="G115" s="69" t="s">
        <v>18</v>
      </c>
      <c r="H115" s="51"/>
    </row>
    <row r="116" spans="1:8" ht="19.5" customHeight="1" x14ac:dyDescent="0.15">
      <c r="A116" s="70" t="s">
        <v>41</v>
      </c>
      <c r="B116" s="67">
        <v>45347</v>
      </c>
      <c r="C116" s="68">
        <v>1.22</v>
      </c>
      <c r="D116" s="51" t="s">
        <v>247</v>
      </c>
      <c r="E116" s="51">
        <v>6</v>
      </c>
      <c r="F116" s="51" t="s">
        <v>269</v>
      </c>
      <c r="G116" s="69" t="s">
        <v>18</v>
      </c>
      <c r="H116" s="51" t="s">
        <v>257</v>
      </c>
    </row>
    <row r="117" spans="1:8" ht="19.5" customHeight="1" x14ac:dyDescent="0.15">
      <c r="A117" s="70" t="s">
        <v>41</v>
      </c>
      <c r="B117" s="67">
        <v>45348</v>
      </c>
      <c r="C117" s="68">
        <v>1.59</v>
      </c>
      <c r="D117" s="51" t="s">
        <v>270</v>
      </c>
      <c r="E117" s="51"/>
      <c r="F117" s="51" t="s">
        <v>264</v>
      </c>
      <c r="G117" s="69" t="s">
        <v>18</v>
      </c>
      <c r="H117" s="51"/>
    </row>
    <row r="118" spans="1:8" ht="19.5" customHeight="1" x14ac:dyDescent="0.15">
      <c r="A118" s="70" t="s">
        <v>41</v>
      </c>
      <c r="B118" s="67">
        <v>45348</v>
      </c>
      <c r="C118" s="68">
        <v>3.79</v>
      </c>
      <c r="D118" s="51" t="s">
        <v>247</v>
      </c>
      <c r="E118" s="51">
        <v>24</v>
      </c>
      <c r="F118" s="51" t="s">
        <v>264</v>
      </c>
      <c r="G118" s="69" t="s">
        <v>18</v>
      </c>
      <c r="H118" s="51"/>
    </row>
    <row r="119" spans="1:8" ht="19.5" customHeight="1" x14ac:dyDescent="0.15">
      <c r="A119" s="46" t="s">
        <v>41</v>
      </c>
      <c r="B119" s="67">
        <v>45348</v>
      </c>
      <c r="C119" s="68">
        <v>1.1499999999999999</v>
      </c>
      <c r="D119" s="51" t="s">
        <v>271</v>
      </c>
      <c r="E119" s="51"/>
      <c r="F119" s="51" t="s">
        <v>103</v>
      </c>
      <c r="G119" s="69" t="s">
        <v>18</v>
      </c>
      <c r="H119" s="51"/>
    </row>
    <row r="120" spans="1:8" ht="19.5" customHeight="1" x14ac:dyDescent="0.15">
      <c r="A120" s="46" t="s">
        <v>41</v>
      </c>
      <c r="B120" s="67">
        <v>45348</v>
      </c>
      <c r="C120" s="68">
        <v>9.8000000000000007</v>
      </c>
      <c r="D120" s="51" t="s">
        <v>272</v>
      </c>
      <c r="E120" s="51"/>
      <c r="F120" s="51" t="s">
        <v>103</v>
      </c>
      <c r="G120" s="69" t="s">
        <v>16</v>
      </c>
      <c r="H120" s="51" t="s">
        <v>257</v>
      </c>
    </row>
    <row r="121" spans="1:8" ht="19.5" customHeight="1" x14ac:dyDescent="0.15">
      <c r="A121" s="46" t="s">
        <v>41</v>
      </c>
      <c r="B121" s="67">
        <v>45348</v>
      </c>
      <c r="C121" s="68">
        <f>4.89-1</f>
        <v>3.8899999999999997</v>
      </c>
      <c r="D121" s="51" t="s">
        <v>273</v>
      </c>
      <c r="E121" s="51"/>
      <c r="F121" s="51" t="s">
        <v>103</v>
      </c>
      <c r="G121" s="69" t="s">
        <v>16</v>
      </c>
      <c r="H121" s="51" t="s">
        <v>257</v>
      </c>
    </row>
    <row r="122" spans="1:8" ht="19.5" customHeight="1" x14ac:dyDescent="0.15">
      <c r="A122" s="46" t="s">
        <v>41</v>
      </c>
      <c r="B122" s="71">
        <v>45349</v>
      </c>
      <c r="C122" s="68">
        <v>1.78</v>
      </c>
      <c r="D122" s="51" t="s">
        <v>274</v>
      </c>
      <c r="E122" s="51"/>
      <c r="F122" s="51" t="s">
        <v>275</v>
      </c>
      <c r="G122" s="69" t="s">
        <v>17</v>
      </c>
      <c r="H122" s="51" t="s">
        <v>257</v>
      </c>
    </row>
    <row r="123" spans="1:8" ht="19.5" customHeight="1" x14ac:dyDescent="0.15">
      <c r="A123" s="46" t="s">
        <v>41</v>
      </c>
      <c r="B123" s="71">
        <v>45349</v>
      </c>
      <c r="C123" s="68">
        <v>1</v>
      </c>
      <c r="D123" s="51" t="s">
        <v>220</v>
      </c>
      <c r="E123" s="51"/>
      <c r="F123" s="51" t="s">
        <v>264</v>
      </c>
      <c r="G123" s="69" t="s">
        <v>18</v>
      </c>
      <c r="H123" s="51" t="s">
        <v>257</v>
      </c>
    </row>
    <row r="124" spans="1:8" ht="19.5" customHeight="1" x14ac:dyDescent="0.15">
      <c r="A124" s="46" t="s">
        <v>41</v>
      </c>
      <c r="B124" s="71">
        <v>45349</v>
      </c>
      <c r="C124" s="68">
        <v>0.99</v>
      </c>
      <c r="D124" s="51" t="s">
        <v>61</v>
      </c>
      <c r="E124" s="51"/>
      <c r="F124" s="51" t="s">
        <v>264</v>
      </c>
      <c r="G124" s="69" t="s">
        <v>17</v>
      </c>
      <c r="H124" s="51" t="s">
        <v>257</v>
      </c>
    </row>
    <row r="125" spans="1:8" ht="19.5" customHeight="1" x14ac:dyDescent="0.15">
      <c r="A125" s="46"/>
      <c r="B125" s="71"/>
      <c r="C125" s="68"/>
      <c r="D125" s="51"/>
      <c r="E125" s="51"/>
      <c r="F125" s="51"/>
      <c r="G125" s="69"/>
      <c r="H125" s="51"/>
    </row>
    <row r="126" spans="1:8" ht="19.5" customHeight="1" x14ac:dyDescent="0.15">
      <c r="A126" s="46"/>
      <c r="B126" s="67"/>
      <c r="C126" s="68"/>
      <c r="D126" s="51"/>
      <c r="E126" s="51"/>
      <c r="F126" s="51"/>
      <c r="G126" s="69"/>
      <c r="H126" s="51"/>
    </row>
  </sheetData>
  <mergeCells count="2">
    <mergeCell ref="B1:G1"/>
    <mergeCell ref="E2:F2"/>
  </mergeCells>
  <conditionalFormatting sqref="E6 D6:D126 H6:H126">
    <cfRule type="expression" dxfId="3" priority="1">
      <formula>#REF!&gt;0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0000000}">
          <x14:formula1>
            <xm:f>Resumen!$B$3:$C$20</xm:f>
          </x14:formula1>
          <xm:sqref>G6:G126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00"/>
    <outlinePr summaryBelow="0" summaryRight="0"/>
  </sheetPr>
  <dimension ref="A1:H130"/>
  <sheetViews>
    <sheetView showGridLines="0" workbookViewId="0"/>
  </sheetViews>
  <sheetFormatPr baseColWidth="10" defaultColWidth="12.6640625" defaultRowHeight="15.75" customHeight="1" x14ac:dyDescent="0.15"/>
  <cols>
    <col min="1" max="1" width="2.1640625" customWidth="1"/>
    <col min="2" max="2" width="12.1640625" customWidth="1"/>
    <col min="3" max="3" width="8.1640625" customWidth="1"/>
    <col min="4" max="4" width="17.1640625" customWidth="1"/>
    <col min="5" max="5" width="7.33203125" customWidth="1"/>
    <col min="6" max="6" width="11.6640625" customWidth="1"/>
    <col min="7" max="7" width="18.6640625" customWidth="1"/>
    <col min="8" max="8" width="10.6640625" customWidth="1"/>
  </cols>
  <sheetData>
    <row r="1" spans="1:8" ht="13" x14ac:dyDescent="0.15">
      <c r="A1" s="56"/>
      <c r="B1" s="149"/>
      <c r="C1" s="147"/>
      <c r="D1" s="147"/>
      <c r="E1" s="147"/>
      <c r="F1" s="147"/>
      <c r="G1" s="147"/>
      <c r="H1" s="147"/>
    </row>
    <row r="2" spans="1:8" ht="22" x14ac:dyDescent="0.25">
      <c r="A2" s="30"/>
      <c r="B2" s="31" t="s">
        <v>30</v>
      </c>
      <c r="C2" s="32"/>
      <c r="D2" s="30"/>
      <c r="E2" s="148" t="s">
        <v>31</v>
      </c>
      <c r="F2" s="147"/>
      <c r="G2" s="33">
        <f>C4/2</f>
        <v>361.86500000000001</v>
      </c>
      <c r="H2" s="32"/>
    </row>
    <row r="3" spans="1:8" ht="12" customHeight="1" x14ac:dyDescent="0.15">
      <c r="A3" s="34"/>
      <c r="B3" s="58"/>
      <c r="C3" s="59"/>
      <c r="D3" s="36" t="s">
        <v>32</v>
      </c>
      <c r="E3" s="37">
        <f>G2-E4</f>
        <v>361.86500000000001</v>
      </c>
      <c r="F3" s="36"/>
      <c r="G3" s="38"/>
      <c r="H3" s="35"/>
    </row>
    <row r="4" spans="1:8" ht="24" customHeight="1" x14ac:dyDescent="0.15">
      <c r="A4" s="46"/>
      <c r="B4" s="60" t="s">
        <v>33</v>
      </c>
      <c r="C4" s="61">
        <f>SUM(C6:C160)</f>
        <v>723.73</v>
      </c>
      <c r="D4" s="62" t="s">
        <v>32</v>
      </c>
      <c r="E4" s="63">
        <f>SUMIFS(C6:C175,A6:A175,"&lt;&gt;N")</f>
        <v>0</v>
      </c>
      <c r="F4" s="62" t="s">
        <v>34</v>
      </c>
      <c r="G4" s="63">
        <f>SUMIFS(C6:C175,A6:A175,"&lt;&gt;F")</f>
        <v>723.73</v>
      </c>
      <c r="H4" s="65">
        <f>E4+G4</f>
        <v>723.73</v>
      </c>
    </row>
    <row r="5" spans="1:8" ht="24" customHeight="1" x14ac:dyDescent="0.15">
      <c r="A5" s="41"/>
      <c r="B5" s="42" t="s">
        <v>162</v>
      </c>
      <c r="C5" s="43" t="s">
        <v>36</v>
      </c>
      <c r="D5" s="42" t="s">
        <v>37</v>
      </c>
      <c r="E5" s="42" t="s">
        <v>38</v>
      </c>
      <c r="F5" s="42" t="s">
        <v>39</v>
      </c>
      <c r="G5" s="44" t="s">
        <v>40</v>
      </c>
      <c r="H5" s="42"/>
    </row>
    <row r="6" spans="1:8" ht="19.5" customHeight="1" x14ac:dyDescent="0.15">
      <c r="A6" s="46" t="s">
        <v>41</v>
      </c>
      <c r="B6" s="47">
        <v>45351</v>
      </c>
      <c r="C6" s="72">
        <v>4.5</v>
      </c>
      <c r="D6" s="49" t="s">
        <v>276</v>
      </c>
      <c r="E6" s="49"/>
      <c r="F6" s="49" t="s">
        <v>143</v>
      </c>
      <c r="G6" s="53" t="s">
        <v>21</v>
      </c>
      <c r="H6" s="49" t="s">
        <v>257</v>
      </c>
    </row>
    <row r="7" spans="1:8" ht="19.5" customHeight="1" x14ac:dyDescent="0.15">
      <c r="A7" s="46" t="s">
        <v>41</v>
      </c>
      <c r="B7" s="47">
        <v>45351</v>
      </c>
      <c r="C7" s="72">
        <v>4.8099999999999996</v>
      </c>
      <c r="D7" s="49" t="s">
        <v>147</v>
      </c>
      <c r="E7" s="49"/>
      <c r="F7" s="49" t="s">
        <v>48</v>
      </c>
      <c r="G7" s="53" t="s">
        <v>18</v>
      </c>
      <c r="H7" s="49" t="s">
        <v>257</v>
      </c>
    </row>
    <row r="8" spans="1:8" ht="19.5" customHeight="1" x14ac:dyDescent="0.15">
      <c r="A8" s="46" t="s">
        <v>41</v>
      </c>
      <c r="B8" s="47">
        <v>45351</v>
      </c>
      <c r="C8" s="72">
        <v>3.9</v>
      </c>
      <c r="D8" s="49" t="s">
        <v>277</v>
      </c>
      <c r="E8" s="49"/>
      <c r="F8" s="49" t="s">
        <v>48</v>
      </c>
      <c r="G8" s="53" t="s">
        <v>18</v>
      </c>
      <c r="H8" s="49" t="s">
        <v>257</v>
      </c>
    </row>
    <row r="9" spans="1:8" ht="19.5" customHeight="1" x14ac:dyDescent="0.15">
      <c r="A9" s="46" t="s">
        <v>41</v>
      </c>
      <c r="B9" s="47">
        <v>45352</v>
      </c>
      <c r="C9" s="72">
        <v>73.900000000000006</v>
      </c>
      <c r="D9" s="49" t="s">
        <v>28</v>
      </c>
      <c r="E9" s="49"/>
      <c r="F9" s="49" t="s">
        <v>43</v>
      </c>
      <c r="G9" s="53" t="s">
        <v>28</v>
      </c>
      <c r="H9" s="49" t="s">
        <v>278</v>
      </c>
    </row>
    <row r="10" spans="1:8" ht="19.5" customHeight="1" x14ac:dyDescent="0.15">
      <c r="A10" s="46" t="s">
        <v>41</v>
      </c>
      <c r="B10" s="47">
        <v>45352</v>
      </c>
      <c r="C10" s="72">
        <v>31.5</v>
      </c>
      <c r="D10" s="49" t="s">
        <v>153</v>
      </c>
      <c r="E10" s="49"/>
      <c r="F10" s="49" t="s">
        <v>279</v>
      </c>
      <c r="G10" s="53" t="s">
        <v>27</v>
      </c>
      <c r="H10" s="49" t="s">
        <v>257</v>
      </c>
    </row>
    <row r="11" spans="1:8" ht="19.5" customHeight="1" x14ac:dyDescent="0.15">
      <c r="A11" s="46" t="s">
        <v>41</v>
      </c>
      <c r="B11" s="47">
        <v>45353</v>
      </c>
      <c r="C11" s="72">
        <v>18</v>
      </c>
      <c r="D11" s="49" t="s">
        <v>118</v>
      </c>
      <c r="E11" s="49"/>
      <c r="F11" s="49" t="s">
        <v>280</v>
      </c>
      <c r="G11" s="53" t="s">
        <v>27</v>
      </c>
      <c r="H11" s="49" t="s">
        <v>257</v>
      </c>
    </row>
    <row r="12" spans="1:8" ht="19.5" customHeight="1" x14ac:dyDescent="0.15">
      <c r="A12" s="46" t="s">
        <v>41</v>
      </c>
      <c r="B12" s="47">
        <v>45353</v>
      </c>
      <c r="C12" s="72">
        <v>8.9499999999999993</v>
      </c>
      <c r="D12" s="49" t="s">
        <v>281</v>
      </c>
      <c r="E12" s="49"/>
      <c r="F12" s="49" t="s">
        <v>48</v>
      </c>
      <c r="G12" s="53" t="s">
        <v>18</v>
      </c>
      <c r="H12" s="49" t="s">
        <v>278</v>
      </c>
    </row>
    <row r="13" spans="1:8" ht="19.5" customHeight="1" x14ac:dyDescent="0.15">
      <c r="A13" s="46" t="s">
        <v>41</v>
      </c>
      <c r="B13" s="47">
        <v>45353</v>
      </c>
      <c r="C13" s="72">
        <v>9.85</v>
      </c>
      <c r="D13" s="49" t="s">
        <v>282</v>
      </c>
      <c r="E13" s="49"/>
      <c r="F13" s="49" t="s">
        <v>48</v>
      </c>
      <c r="G13" s="53" t="s">
        <v>18</v>
      </c>
      <c r="H13" s="49" t="s">
        <v>278</v>
      </c>
    </row>
    <row r="14" spans="1:8" ht="19.5" customHeight="1" x14ac:dyDescent="0.15">
      <c r="A14" s="46" t="s">
        <v>41</v>
      </c>
      <c r="B14" s="47">
        <v>45353</v>
      </c>
      <c r="C14" s="72">
        <f>19.7-9.85</f>
        <v>9.85</v>
      </c>
      <c r="D14" s="49" t="s">
        <v>282</v>
      </c>
      <c r="E14" s="49"/>
      <c r="F14" s="49" t="s">
        <v>48</v>
      </c>
      <c r="G14" s="53" t="s">
        <v>18</v>
      </c>
      <c r="H14" s="49" t="s">
        <v>278</v>
      </c>
    </row>
    <row r="15" spans="1:8" ht="19.5" customHeight="1" x14ac:dyDescent="0.15">
      <c r="A15" s="46" t="s">
        <v>41</v>
      </c>
      <c r="B15" s="47">
        <v>45353</v>
      </c>
      <c r="C15" s="72">
        <v>1.21</v>
      </c>
      <c r="D15" s="49" t="s">
        <v>283</v>
      </c>
      <c r="E15" s="49"/>
      <c r="F15" s="49" t="s">
        <v>48</v>
      </c>
      <c r="G15" s="53" t="s">
        <v>18</v>
      </c>
      <c r="H15" s="49" t="s">
        <v>278</v>
      </c>
    </row>
    <row r="16" spans="1:8" ht="19.5" customHeight="1" x14ac:dyDescent="0.15">
      <c r="A16" s="46" t="s">
        <v>41</v>
      </c>
      <c r="B16" s="47">
        <v>45353</v>
      </c>
      <c r="C16" s="72">
        <v>4.6500000000000004</v>
      </c>
      <c r="D16" s="49" t="s">
        <v>196</v>
      </c>
      <c r="E16" s="49"/>
      <c r="F16" s="49" t="s">
        <v>48</v>
      </c>
      <c r="G16" s="53" t="s">
        <v>18</v>
      </c>
      <c r="H16" s="49" t="s">
        <v>278</v>
      </c>
    </row>
    <row r="17" spans="1:8" ht="19.5" customHeight="1" x14ac:dyDescent="0.15">
      <c r="A17" s="46" t="s">
        <v>41</v>
      </c>
      <c r="B17" s="47">
        <v>45353</v>
      </c>
      <c r="C17" s="72">
        <v>1.77</v>
      </c>
      <c r="D17" s="49" t="s">
        <v>284</v>
      </c>
      <c r="E17" s="49"/>
      <c r="F17" s="49" t="s">
        <v>48</v>
      </c>
      <c r="G17" s="53" t="s">
        <v>18</v>
      </c>
      <c r="H17" s="49" t="s">
        <v>278</v>
      </c>
    </row>
    <row r="18" spans="1:8" ht="19.5" customHeight="1" x14ac:dyDescent="0.15">
      <c r="A18" s="46" t="s">
        <v>41</v>
      </c>
      <c r="B18" s="47">
        <v>45353</v>
      </c>
      <c r="C18" s="72">
        <v>1.99</v>
      </c>
      <c r="D18" s="49" t="s">
        <v>285</v>
      </c>
      <c r="E18" s="49"/>
      <c r="F18" s="49" t="s">
        <v>48</v>
      </c>
      <c r="G18" s="53" t="s">
        <v>26</v>
      </c>
      <c r="H18" s="49" t="s">
        <v>278</v>
      </c>
    </row>
    <row r="19" spans="1:8" ht="19.5" customHeight="1" x14ac:dyDescent="0.15">
      <c r="A19" s="46" t="s">
        <v>41</v>
      </c>
      <c r="B19" s="47">
        <v>45364</v>
      </c>
      <c r="C19" s="72">
        <v>39.99</v>
      </c>
      <c r="D19" s="49" t="s">
        <v>286</v>
      </c>
      <c r="E19" s="49"/>
      <c r="F19" s="49" t="s">
        <v>208</v>
      </c>
      <c r="G19" s="53" t="s">
        <v>26</v>
      </c>
      <c r="H19" s="49" t="s">
        <v>278</v>
      </c>
    </row>
    <row r="20" spans="1:8" ht="19.5" customHeight="1" x14ac:dyDescent="0.15">
      <c r="A20" s="46" t="s">
        <v>41</v>
      </c>
      <c r="B20" s="47">
        <v>45354</v>
      </c>
      <c r="C20" s="72">
        <v>20.13</v>
      </c>
      <c r="D20" s="49" t="s">
        <v>287</v>
      </c>
      <c r="E20" s="49"/>
      <c r="F20" s="49" t="s">
        <v>288</v>
      </c>
      <c r="G20" s="53" t="s">
        <v>26</v>
      </c>
      <c r="H20" s="49" t="s">
        <v>278</v>
      </c>
    </row>
    <row r="21" spans="1:8" ht="19.5" customHeight="1" x14ac:dyDescent="0.15">
      <c r="A21" s="46" t="s">
        <v>41</v>
      </c>
      <c r="B21" s="47">
        <v>45355</v>
      </c>
      <c r="C21" s="72">
        <v>1.67</v>
      </c>
      <c r="D21" s="49" t="s">
        <v>289</v>
      </c>
      <c r="E21" s="54"/>
      <c r="F21" s="49" t="s">
        <v>206</v>
      </c>
      <c r="G21" s="53" t="s">
        <v>17</v>
      </c>
      <c r="H21" s="49" t="s">
        <v>257</v>
      </c>
    </row>
    <row r="22" spans="1:8" ht="19.5" customHeight="1" x14ac:dyDescent="0.15">
      <c r="A22" s="46" t="s">
        <v>41</v>
      </c>
      <c r="B22" s="47">
        <v>45356</v>
      </c>
      <c r="C22" s="72">
        <v>1.96</v>
      </c>
      <c r="D22" s="49" t="s">
        <v>215</v>
      </c>
      <c r="E22" s="54"/>
      <c r="F22" s="49" t="s">
        <v>58</v>
      </c>
      <c r="G22" s="53" t="s">
        <v>18</v>
      </c>
      <c r="H22" s="49" t="s">
        <v>257</v>
      </c>
    </row>
    <row r="23" spans="1:8" ht="19.5" customHeight="1" x14ac:dyDescent="0.15">
      <c r="A23" s="46" t="s">
        <v>41</v>
      </c>
      <c r="B23" s="47">
        <v>45356</v>
      </c>
      <c r="C23" s="72">
        <v>1.35</v>
      </c>
      <c r="D23" s="49" t="s">
        <v>290</v>
      </c>
      <c r="E23" s="54"/>
      <c r="F23" s="49" t="s">
        <v>58</v>
      </c>
      <c r="G23" s="53" t="s">
        <v>18</v>
      </c>
      <c r="H23" s="49" t="s">
        <v>257</v>
      </c>
    </row>
    <row r="24" spans="1:8" ht="19.5" customHeight="1" x14ac:dyDescent="0.15">
      <c r="A24" s="46" t="s">
        <v>41</v>
      </c>
      <c r="B24" s="47">
        <v>45356</v>
      </c>
      <c r="C24" s="72">
        <v>1.85</v>
      </c>
      <c r="D24" s="49" t="s">
        <v>291</v>
      </c>
      <c r="E24" s="54"/>
      <c r="F24" s="49" t="s">
        <v>58</v>
      </c>
      <c r="G24" s="53" t="s">
        <v>18</v>
      </c>
      <c r="H24" s="49" t="s">
        <v>257</v>
      </c>
    </row>
    <row r="25" spans="1:8" ht="19.5" customHeight="1" x14ac:dyDescent="0.15">
      <c r="A25" s="46" t="s">
        <v>41</v>
      </c>
      <c r="B25" s="47">
        <v>45356</v>
      </c>
      <c r="C25" s="72">
        <v>3.8</v>
      </c>
      <c r="D25" s="49" t="s">
        <v>292</v>
      </c>
      <c r="E25" s="54"/>
      <c r="F25" s="49" t="s">
        <v>58</v>
      </c>
      <c r="G25" s="53" t="s">
        <v>18</v>
      </c>
      <c r="H25" s="49" t="s">
        <v>257</v>
      </c>
    </row>
    <row r="26" spans="1:8" ht="19.5" customHeight="1" x14ac:dyDescent="0.15">
      <c r="A26" s="46" t="s">
        <v>41</v>
      </c>
      <c r="B26" s="47">
        <v>45356</v>
      </c>
      <c r="C26" s="72">
        <v>1.1499999999999999</v>
      </c>
      <c r="D26" s="49" t="s">
        <v>293</v>
      </c>
      <c r="E26" s="54"/>
      <c r="F26" s="49" t="s">
        <v>58</v>
      </c>
      <c r="G26" s="53" t="s">
        <v>18</v>
      </c>
      <c r="H26" s="49" t="s">
        <v>257</v>
      </c>
    </row>
    <row r="27" spans="1:8" ht="19.5" customHeight="1" x14ac:dyDescent="0.15">
      <c r="A27" s="46" t="s">
        <v>41</v>
      </c>
      <c r="B27" s="47">
        <v>45356</v>
      </c>
      <c r="C27" s="72">
        <v>1.7</v>
      </c>
      <c r="D27" s="49" t="s">
        <v>294</v>
      </c>
      <c r="E27" s="54"/>
      <c r="F27" s="49" t="s">
        <v>58</v>
      </c>
      <c r="G27" s="53" t="s">
        <v>26</v>
      </c>
      <c r="H27" s="49" t="s">
        <v>257</v>
      </c>
    </row>
    <row r="28" spans="1:8" ht="19.5" customHeight="1" x14ac:dyDescent="0.15">
      <c r="A28" s="46" t="s">
        <v>41</v>
      </c>
      <c r="B28" s="47">
        <v>45356</v>
      </c>
      <c r="C28" s="72">
        <v>1.24</v>
      </c>
      <c r="D28" s="49" t="s">
        <v>295</v>
      </c>
      <c r="E28" s="54"/>
      <c r="F28" s="49" t="s">
        <v>58</v>
      </c>
      <c r="G28" s="53" t="s">
        <v>18</v>
      </c>
      <c r="H28" s="49" t="s">
        <v>257</v>
      </c>
    </row>
    <row r="29" spans="1:8" ht="19.5" customHeight="1" x14ac:dyDescent="0.15">
      <c r="A29" s="46" t="s">
        <v>41</v>
      </c>
      <c r="B29" s="47">
        <v>45356</v>
      </c>
      <c r="C29" s="72">
        <v>1.35</v>
      </c>
      <c r="D29" s="49" t="s">
        <v>296</v>
      </c>
      <c r="E29" s="54"/>
      <c r="F29" s="49" t="s">
        <v>58</v>
      </c>
      <c r="G29" s="53" t="s">
        <v>18</v>
      </c>
      <c r="H29" s="49" t="s">
        <v>257</v>
      </c>
    </row>
    <row r="30" spans="1:8" ht="19.5" customHeight="1" x14ac:dyDescent="0.15">
      <c r="A30" s="46" t="s">
        <v>41</v>
      </c>
      <c r="B30" s="47">
        <v>45356</v>
      </c>
      <c r="C30" s="72">
        <v>1.24</v>
      </c>
      <c r="D30" s="49" t="s">
        <v>297</v>
      </c>
      <c r="E30" s="54"/>
      <c r="F30" s="49" t="s">
        <v>58</v>
      </c>
      <c r="G30" s="53" t="s">
        <v>18</v>
      </c>
      <c r="H30" s="49" t="s">
        <v>257</v>
      </c>
    </row>
    <row r="31" spans="1:8" ht="19.5" customHeight="1" x14ac:dyDescent="0.15">
      <c r="A31" s="46" t="s">
        <v>41</v>
      </c>
      <c r="B31" s="47">
        <v>45356</v>
      </c>
      <c r="C31" s="72">
        <v>1.9</v>
      </c>
      <c r="D31" s="49" t="s">
        <v>57</v>
      </c>
      <c r="E31" s="54"/>
      <c r="F31" s="49" t="s">
        <v>58</v>
      </c>
      <c r="G31" s="53" t="s">
        <v>18</v>
      </c>
      <c r="H31" s="49" t="s">
        <v>257</v>
      </c>
    </row>
    <row r="32" spans="1:8" ht="19.5" customHeight="1" x14ac:dyDescent="0.15">
      <c r="A32" s="46" t="s">
        <v>41</v>
      </c>
      <c r="B32" s="47">
        <v>45356</v>
      </c>
      <c r="C32" s="72">
        <v>2.2000000000000002</v>
      </c>
      <c r="D32" s="49" t="s">
        <v>298</v>
      </c>
      <c r="E32" s="49">
        <v>2</v>
      </c>
      <c r="F32" s="49" t="s">
        <v>58</v>
      </c>
      <c r="G32" s="53" t="s">
        <v>18</v>
      </c>
      <c r="H32" s="49" t="s">
        <v>257</v>
      </c>
    </row>
    <row r="33" spans="1:8" ht="19.5" customHeight="1" x14ac:dyDescent="0.15">
      <c r="A33" s="46" t="s">
        <v>41</v>
      </c>
      <c r="B33" s="47">
        <v>45356</v>
      </c>
      <c r="C33" s="72">
        <v>1</v>
      </c>
      <c r="D33" s="49" t="s">
        <v>299</v>
      </c>
      <c r="E33" s="54"/>
      <c r="F33" s="49" t="s">
        <v>58</v>
      </c>
      <c r="G33" s="53" t="s">
        <v>18</v>
      </c>
      <c r="H33" s="49" t="s">
        <v>257</v>
      </c>
    </row>
    <row r="34" spans="1:8" ht="19.5" customHeight="1" x14ac:dyDescent="0.15">
      <c r="A34" s="46" t="s">
        <v>41</v>
      </c>
      <c r="B34" s="47">
        <v>45356</v>
      </c>
      <c r="C34" s="72">
        <v>1</v>
      </c>
      <c r="D34" s="49" t="s">
        <v>300</v>
      </c>
      <c r="E34" s="54"/>
      <c r="F34" s="49" t="s">
        <v>58</v>
      </c>
      <c r="G34" s="53" t="s">
        <v>18</v>
      </c>
      <c r="H34" s="49" t="s">
        <v>257</v>
      </c>
    </row>
    <row r="35" spans="1:8" ht="19.5" customHeight="1" x14ac:dyDescent="0.15">
      <c r="A35" s="46" t="s">
        <v>41</v>
      </c>
      <c r="B35" s="47">
        <v>45356</v>
      </c>
      <c r="C35" s="72">
        <v>1.7</v>
      </c>
      <c r="D35" s="49" t="s">
        <v>271</v>
      </c>
      <c r="E35" s="54"/>
      <c r="F35" s="49" t="s">
        <v>58</v>
      </c>
      <c r="G35" s="53" t="s">
        <v>18</v>
      </c>
      <c r="H35" s="49" t="s">
        <v>257</v>
      </c>
    </row>
    <row r="36" spans="1:8" ht="19.5" customHeight="1" x14ac:dyDescent="0.15">
      <c r="A36" s="46" t="s">
        <v>41</v>
      </c>
      <c r="B36" s="47">
        <v>45356</v>
      </c>
      <c r="C36" s="72">
        <v>1.4</v>
      </c>
      <c r="D36" s="49" t="s">
        <v>63</v>
      </c>
      <c r="E36" s="54"/>
      <c r="F36" s="49" t="s">
        <v>58</v>
      </c>
      <c r="G36" s="53" t="s">
        <v>18</v>
      </c>
      <c r="H36" s="49" t="s">
        <v>257</v>
      </c>
    </row>
    <row r="37" spans="1:8" ht="19.5" customHeight="1" x14ac:dyDescent="0.15">
      <c r="A37" s="46" t="s">
        <v>41</v>
      </c>
      <c r="B37" s="47">
        <v>45356</v>
      </c>
      <c r="C37" s="72">
        <v>1.3</v>
      </c>
      <c r="D37" s="49" t="s">
        <v>301</v>
      </c>
      <c r="E37" s="54"/>
      <c r="F37" s="49" t="s">
        <v>58</v>
      </c>
      <c r="G37" s="53" t="s">
        <v>18</v>
      </c>
      <c r="H37" s="49" t="s">
        <v>257</v>
      </c>
    </row>
    <row r="38" spans="1:8" ht="19.5" customHeight="1" x14ac:dyDescent="0.15">
      <c r="A38" s="46" t="s">
        <v>41</v>
      </c>
      <c r="B38" s="47">
        <v>45356</v>
      </c>
      <c r="C38" s="72">
        <v>1.95</v>
      </c>
      <c r="D38" s="49" t="s">
        <v>302</v>
      </c>
      <c r="E38" s="54"/>
      <c r="F38" s="49" t="s">
        <v>58</v>
      </c>
      <c r="G38" s="53" t="s">
        <v>18</v>
      </c>
      <c r="H38" s="49" t="s">
        <v>257</v>
      </c>
    </row>
    <row r="39" spans="1:8" ht="19.5" customHeight="1" x14ac:dyDescent="0.15">
      <c r="A39" s="46" t="s">
        <v>41</v>
      </c>
      <c r="B39" s="47">
        <v>45356</v>
      </c>
      <c r="C39" s="72">
        <v>1.3</v>
      </c>
      <c r="D39" s="49" t="s">
        <v>189</v>
      </c>
      <c r="E39" s="54"/>
      <c r="F39" s="49" t="s">
        <v>58</v>
      </c>
      <c r="G39" s="53" t="s">
        <v>18</v>
      </c>
      <c r="H39" s="49" t="s">
        <v>257</v>
      </c>
    </row>
    <row r="40" spans="1:8" ht="19.5" customHeight="1" x14ac:dyDescent="0.15">
      <c r="A40" s="46" t="s">
        <v>41</v>
      </c>
      <c r="B40" s="47">
        <v>45356</v>
      </c>
      <c r="C40" s="72">
        <v>1.65</v>
      </c>
      <c r="D40" s="49" t="s">
        <v>303</v>
      </c>
      <c r="E40" s="54"/>
      <c r="F40" s="49" t="s">
        <v>58</v>
      </c>
      <c r="G40" s="53" t="s">
        <v>18</v>
      </c>
      <c r="H40" s="49" t="s">
        <v>257</v>
      </c>
    </row>
    <row r="41" spans="1:8" ht="19.5" customHeight="1" x14ac:dyDescent="0.15">
      <c r="A41" s="46" t="s">
        <v>41</v>
      </c>
      <c r="B41" s="47">
        <v>45356</v>
      </c>
      <c r="C41" s="72">
        <v>1.35</v>
      </c>
      <c r="D41" s="49" t="s">
        <v>62</v>
      </c>
      <c r="E41" s="54"/>
      <c r="F41" s="49" t="s">
        <v>58</v>
      </c>
      <c r="G41" s="53" t="s">
        <v>18</v>
      </c>
      <c r="H41" s="49" t="s">
        <v>257</v>
      </c>
    </row>
    <row r="42" spans="1:8" ht="19.5" customHeight="1" x14ac:dyDescent="0.15">
      <c r="A42" s="46" t="s">
        <v>41</v>
      </c>
      <c r="B42" s="47">
        <v>45356</v>
      </c>
      <c r="C42" s="72">
        <v>1.4</v>
      </c>
      <c r="D42" s="49" t="s">
        <v>304</v>
      </c>
      <c r="E42" s="54"/>
      <c r="F42" s="49" t="s">
        <v>58</v>
      </c>
      <c r="G42" s="53" t="s">
        <v>18</v>
      </c>
      <c r="H42" s="49" t="s">
        <v>257</v>
      </c>
    </row>
    <row r="43" spans="1:8" ht="19.5" customHeight="1" x14ac:dyDescent="0.15">
      <c r="A43" s="46" t="s">
        <v>41</v>
      </c>
      <c r="B43" s="47">
        <v>45356</v>
      </c>
      <c r="C43" s="72">
        <v>1.2</v>
      </c>
      <c r="D43" s="49" t="s">
        <v>188</v>
      </c>
      <c r="E43" s="54"/>
      <c r="F43" s="49" t="s">
        <v>58</v>
      </c>
      <c r="G43" s="53" t="s">
        <v>18</v>
      </c>
      <c r="H43" s="49" t="s">
        <v>257</v>
      </c>
    </row>
    <row r="44" spans="1:8" ht="19.5" customHeight="1" x14ac:dyDescent="0.15">
      <c r="A44" s="46" t="s">
        <v>41</v>
      </c>
      <c r="B44" s="47">
        <v>45356</v>
      </c>
      <c r="C44" s="72">
        <v>1.05</v>
      </c>
      <c r="D44" s="49" t="s">
        <v>305</v>
      </c>
      <c r="E44" s="54"/>
      <c r="F44" s="49" t="s">
        <v>58</v>
      </c>
      <c r="G44" s="53" t="s">
        <v>18</v>
      </c>
      <c r="H44" s="49" t="s">
        <v>257</v>
      </c>
    </row>
    <row r="45" spans="1:8" ht="19.5" customHeight="1" x14ac:dyDescent="0.15">
      <c r="A45" s="46" t="s">
        <v>41</v>
      </c>
      <c r="B45" s="47">
        <v>45356</v>
      </c>
      <c r="C45" s="72">
        <v>0.75</v>
      </c>
      <c r="D45" s="49" t="s">
        <v>306</v>
      </c>
      <c r="E45" s="54"/>
      <c r="F45" s="49" t="s">
        <v>58</v>
      </c>
      <c r="G45" s="53" t="s">
        <v>26</v>
      </c>
      <c r="H45" s="49" t="s">
        <v>257</v>
      </c>
    </row>
    <row r="46" spans="1:8" ht="19.5" customHeight="1" x14ac:dyDescent="0.15">
      <c r="A46" s="46" t="s">
        <v>41</v>
      </c>
      <c r="B46" s="47">
        <v>45358</v>
      </c>
      <c r="C46" s="72">
        <v>2.06</v>
      </c>
      <c r="D46" s="49" t="s">
        <v>307</v>
      </c>
      <c r="E46" s="54"/>
      <c r="F46" s="49" t="s">
        <v>206</v>
      </c>
      <c r="G46" s="53" t="s">
        <v>17</v>
      </c>
      <c r="H46" s="73" t="s">
        <v>257</v>
      </c>
    </row>
    <row r="47" spans="1:8" ht="19.5" customHeight="1" x14ac:dyDescent="0.15">
      <c r="A47" s="46" t="s">
        <v>41</v>
      </c>
      <c r="B47" s="47">
        <v>45357</v>
      </c>
      <c r="C47" s="72">
        <v>2.99</v>
      </c>
      <c r="D47" s="49" t="s">
        <v>308</v>
      </c>
      <c r="E47" s="54"/>
      <c r="F47" s="49" t="s">
        <v>69</v>
      </c>
      <c r="G47" s="53" t="s">
        <v>18</v>
      </c>
      <c r="H47" s="73" t="s">
        <v>278</v>
      </c>
    </row>
    <row r="48" spans="1:8" ht="19.5" customHeight="1" x14ac:dyDescent="0.15">
      <c r="A48" s="46" t="s">
        <v>41</v>
      </c>
      <c r="B48" s="47">
        <v>45357</v>
      </c>
      <c r="C48" s="72">
        <v>1.35</v>
      </c>
      <c r="D48" s="49" t="s">
        <v>309</v>
      </c>
      <c r="E48" s="54"/>
      <c r="F48" s="49" t="s">
        <v>69</v>
      </c>
      <c r="G48" s="53" t="s">
        <v>18</v>
      </c>
      <c r="H48" s="73" t="s">
        <v>278</v>
      </c>
    </row>
    <row r="49" spans="1:8" ht="19.5" customHeight="1" x14ac:dyDescent="0.15">
      <c r="A49" s="46" t="s">
        <v>41</v>
      </c>
      <c r="B49" s="47">
        <v>45358</v>
      </c>
      <c r="C49" s="72">
        <v>1.34</v>
      </c>
      <c r="D49" s="49" t="s">
        <v>216</v>
      </c>
      <c r="E49" s="49">
        <v>2</v>
      </c>
      <c r="F49" s="49" t="s">
        <v>48</v>
      </c>
      <c r="G49" s="53" t="s">
        <v>18</v>
      </c>
      <c r="H49" s="73" t="s">
        <v>257</v>
      </c>
    </row>
    <row r="50" spans="1:8" ht="19.5" customHeight="1" x14ac:dyDescent="0.15">
      <c r="A50" s="46" t="s">
        <v>41</v>
      </c>
      <c r="B50" s="47">
        <v>45358</v>
      </c>
      <c r="C50" s="72">
        <v>1.56</v>
      </c>
      <c r="D50" s="49" t="s">
        <v>310</v>
      </c>
      <c r="E50" s="49">
        <v>2</v>
      </c>
      <c r="F50" s="49" t="s">
        <v>48</v>
      </c>
      <c r="G50" s="53" t="s">
        <v>18</v>
      </c>
      <c r="H50" s="73" t="s">
        <v>257</v>
      </c>
    </row>
    <row r="51" spans="1:8" ht="19.5" customHeight="1" x14ac:dyDescent="0.15">
      <c r="A51" s="46" t="s">
        <v>41</v>
      </c>
      <c r="B51" s="47">
        <v>45358</v>
      </c>
      <c r="C51" s="72">
        <v>1.66</v>
      </c>
      <c r="D51" s="49" t="s">
        <v>311</v>
      </c>
      <c r="E51" s="49">
        <v>2</v>
      </c>
      <c r="F51" s="49" t="s">
        <v>48</v>
      </c>
      <c r="G51" s="53" t="s">
        <v>18</v>
      </c>
      <c r="H51" s="73" t="s">
        <v>257</v>
      </c>
    </row>
    <row r="52" spans="1:8" ht="19.5" customHeight="1" x14ac:dyDescent="0.15">
      <c r="A52" s="46" t="s">
        <v>41</v>
      </c>
      <c r="B52" s="47">
        <v>45358</v>
      </c>
      <c r="C52" s="72">
        <v>1.77</v>
      </c>
      <c r="D52" s="49" t="s">
        <v>312</v>
      </c>
      <c r="E52" s="54">
        <v>1</v>
      </c>
      <c r="F52" s="49" t="s">
        <v>48</v>
      </c>
      <c r="G52" s="53" t="s">
        <v>18</v>
      </c>
      <c r="H52" s="73" t="s">
        <v>257</v>
      </c>
    </row>
    <row r="53" spans="1:8" ht="19.5" customHeight="1" x14ac:dyDescent="0.15">
      <c r="A53" s="46" t="s">
        <v>41</v>
      </c>
      <c r="B53" s="47">
        <v>45358</v>
      </c>
      <c r="C53" s="72">
        <v>1.77</v>
      </c>
      <c r="D53" s="49" t="s">
        <v>313</v>
      </c>
      <c r="E53" s="54">
        <v>1</v>
      </c>
      <c r="F53" s="49" t="s">
        <v>48</v>
      </c>
      <c r="G53" s="53" t="s">
        <v>18</v>
      </c>
      <c r="H53" s="73" t="s">
        <v>257</v>
      </c>
    </row>
    <row r="54" spans="1:8" ht="19.5" customHeight="1" x14ac:dyDescent="0.15">
      <c r="A54" s="46" t="s">
        <v>41</v>
      </c>
      <c r="B54" s="47">
        <v>45358</v>
      </c>
      <c r="C54" s="72">
        <v>10.199999999999999</v>
      </c>
      <c r="D54" s="49" t="s">
        <v>314</v>
      </c>
      <c r="E54" s="54">
        <v>12</v>
      </c>
      <c r="F54" s="49" t="s">
        <v>48</v>
      </c>
      <c r="G54" s="53" t="s">
        <v>18</v>
      </c>
      <c r="H54" s="73" t="s">
        <v>257</v>
      </c>
    </row>
    <row r="55" spans="1:8" ht="19.5" customHeight="1" x14ac:dyDescent="0.15">
      <c r="A55" s="46" t="s">
        <v>41</v>
      </c>
      <c r="B55" s="47">
        <v>45359</v>
      </c>
      <c r="C55" s="72">
        <v>39.700000000000003</v>
      </c>
      <c r="D55" s="49" t="s">
        <v>315</v>
      </c>
      <c r="E55" s="54" t="s">
        <v>316</v>
      </c>
      <c r="F55" s="54" t="s">
        <v>317</v>
      </c>
      <c r="G55" s="53" t="s">
        <v>16</v>
      </c>
      <c r="H55" s="73" t="s">
        <v>257</v>
      </c>
    </row>
    <row r="56" spans="1:8" ht="19.5" customHeight="1" x14ac:dyDescent="0.15">
      <c r="A56" s="46" t="s">
        <v>41</v>
      </c>
      <c r="B56" s="55">
        <v>45359</v>
      </c>
      <c r="C56" s="72">
        <v>8.77</v>
      </c>
      <c r="D56" s="49" t="s">
        <v>318</v>
      </c>
      <c r="E56" s="54" t="s">
        <v>319</v>
      </c>
      <c r="F56" s="54" t="s">
        <v>317</v>
      </c>
      <c r="G56" s="53" t="s">
        <v>16</v>
      </c>
      <c r="H56" s="73" t="s">
        <v>257</v>
      </c>
    </row>
    <row r="57" spans="1:8" ht="19.5" customHeight="1" x14ac:dyDescent="0.15">
      <c r="A57" s="46" t="s">
        <v>41</v>
      </c>
      <c r="B57" s="47">
        <v>45359</v>
      </c>
      <c r="C57" s="72">
        <v>7.26</v>
      </c>
      <c r="D57" s="49" t="s">
        <v>320</v>
      </c>
      <c r="E57" s="54" t="s">
        <v>321</v>
      </c>
      <c r="F57" s="54" t="s">
        <v>317</v>
      </c>
      <c r="G57" s="53" t="s">
        <v>16</v>
      </c>
      <c r="H57" s="73" t="s">
        <v>257</v>
      </c>
    </row>
    <row r="58" spans="1:8" ht="19.5" customHeight="1" x14ac:dyDescent="0.15">
      <c r="A58" s="46" t="s">
        <v>41</v>
      </c>
      <c r="B58" s="55">
        <v>45359</v>
      </c>
      <c r="C58" s="72">
        <v>2.0699999999999998</v>
      </c>
      <c r="D58" s="49" t="s">
        <v>322</v>
      </c>
      <c r="E58" s="54" t="s">
        <v>323</v>
      </c>
      <c r="F58" s="54" t="s">
        <v>317</v>
      </c>
      <c r="G58" s="53" t="s">
        <v>16</v>
      </c>
      <c r="H58" s="73" t="s">
        <v>257</v>
      </c>
    </row>
    <row r="59" spans="1:8" ht="19.5" customHeight="1" x14ac:dyDescent="0.15">
      <c r="A59" s="46" t="s">
        <v>41</v>
      </c>
      <c r="B59" s="47">
        <v>45365</v>
      </c>
      <c r="C59" s="72">
        <v>39.53</v>
      </c>
      <c r="D59" s="49" t="s">
        <v>324</v>
      </c>
      <c r="E59" s="74">
        <v>45384</v>
      </c>
      <c r="F59" s="54" t="s">
        <v>208</v>
      </c>
      <c r="G59" s="53" t="s">
        <v>26</v>
      </c>
      <c r="H59" s="73" t="s">
        <v>278</v>
      </c>
    </row>
    <row r="60" spans="1:8" ht="19.5" customHeight="1" x14ac:dyDescent="0.15">
      <c r="A60" s="46" t="s">
        <v>41</v>
      </c>
      <c r="B60" s="47">
        <v>45360</v>
      </c>
      <c r="C60" s="72">
        <v>27.5</v>
      </c>
      <c r="D60" s="49" t="s">
        <v>325</v>
      </c>
      <c r="E60" s="54"/>
      <c r="F60" s="54" t="s">
        <v>326</v>
      </c>
      <c r="G60" s="53" t="s">
        <v>27</v>
      </c>
      <c r="H60" s="73" t="s">
        <v>278</v>
      </c>
    </row>
    <row r="61" spans="1:8" ht="19.5" customHeight="1" x14ac:dyDescent="0.15">
      <c r="A61" s="46" t="s">
        <v>41</v>
      </c>
      <c r="B61" s="47">
        <v>45359</v>
      </c>
      <c r="C61" s="72">
        <v>1</v>
      </c>
      <c r="D61" s="49" t="s">
        <v>327</v>
      </c>
      <c r="E61" s="54"/>
      <c r="F61" s="49" t="s">
        <v>48</v>
      </c>
      <c r="G61" s="53" t="s">
        <v>18</v>
      </c>
      <c r="H61" s="73" t="s">
        <v>257</v>
      </c>
    </row>
    <row r="62" spans="1:8" ht="19.5" customHeight="1" x14ac:dyDescent="0.15">
      <c r="A62" s="46" t="s">
        <v>41</v>
      </c>
      <c r="B62" s="47">
        <v>45359</v>
      </c>
      <c r="C62" s="72">
        <v>3.75</v>
      </c>
      <c r="D62" s="49" t="s">
        <v>328</v>
      </c>
      <c r="E62" s="54"/>
      <c r="F62" s="49" t="s">
        <v>48</v>
      </c>
      <c r="G62" s="53" t="s">
        <v>18</v>
      </c>
      <c r="H62" s="73" t="s">
        <v>257</v>
      </c>
    </row>
    <row r="63" spans="1:8" ht="19.5" customHeight="1" x14ac:dyDescent="0.15">
      <c r="A63" s="46" t="s">
        <v>41</v>
      </c>
      <c r="B63" s="47">
        <v>45359</v>
      </c>
      <c r="C63" s="72">
        <v>4.13</v>
      </c>
      <c r="D63" s="49" t="s">
        <v>329</v>
      </c>
      <c r="E63" s="54"/>
      <c r="F63" s="49" t="s">
        <v>48</v>
      </c>
      <c r="G63" s="53" t="s">
        <v>18</v>
      </c>
      <c r="H63" s="73" t="s">
        <v>257</v>
      </c>
    </row>
    <row r="64" spans="1:8" ht="19.5" customHeight="1" x14ac:dyDescent="0.15">
      <c r="A64" s="46" t="s">
        <v>41</v>
      </c>
      <c r="B64" s="47">
        <v>45359</v>
      </c>
      <c r="C64" s="72">
        <v>3.65</v>
      </c>
      <c r="D64" s="49" t="s">
        <v>330</v>
      </c>
      <c r="E64" s="54"/>
      <c r="F64" s="49" t="s">
        <v>48</v>
      </c>
      <c r="G64" s="53" t="s">
        <v>18</v>
      </c>
      <c r="H64" s="73" t="s">
        <v>257</v>
      </c>
    </row>
    <row r="65" spans="1:8" ht="19.5" customHeight="1" x14ac:dyDescent="0.15">
      <c r="A65" s="46" t="s">
        <v>41</v>
      </c>
      <c r="B65" s="47">
        <v>45359</v>
      </c>
      <c r="C65" s="72">
        <v>2.39</v>
      </c>
      <c r="D65" s="49" t="s">
        <v>331</v>
      </c>
      <c r="E65" s="54"/>
      <c r="F65" s="49" t="s">
        <v>48</v>
      </c>
      <c r="G65" s="53" t="s">
        <v>17</v>
      </c>
      <c r="H65" s="73" t="s">
        <v>257</v>
      </c>
    </row>
    <row r="66" spans="1:8" ht="19.5" customHeight="1" x14ac:dyDescent="0.15">
      <c r="A66" s="46" t="s">
        <v>41</v>
      </c>
      <c r="B66" s="47">
        <v>45359</v>
      </c>
      <c r="C66" s="72">
        <v>0.92</v>
      </c>
      <c r="D66" s="49" t="s">
        <v>332</v>
      </c>
      <c r="E66" s="54"/>
      <c r="F66" s="49" t="s">
        <v>48</v>
      </c>
      <c r="G66" s="53" t="s">
        <v>17</v>
      </c>
      <c r="H66" s="73" t="s">
        <v>257</v>
      </c>
    </row>
    <row r="67" spans="1:8" ht="19.5" customHeight="1" x14ac:dyDescent="0.15">
      <c r="A67" s="46" t="s">
        <v>41</v>
      </c>
      <c r="B67" s="47">
        <v>45359</v>
      </c>
      <c r="C67" s="72">
        <v>2.12</v>
      </c>
      <c r="D67" s="49" t="s">
        <v>333</v>
      </c>
      <c r="E67" s="54"/>
      <c r="F67" s="49" t="s">
        <v>48</v>
      </c>
      <c r="G67" s="53" t="s">
        <v>16</v>
      </c>
      <c r="H67" s="73" t="s">
        <v>257</v>
      </c>
    </row>
    <row r="68" spans="1:8" ht="19.5" customHeight="1" x14ac:dyDescent="0.15">
      <c r="A68" s="46" t="s">
        <v>41</v>
      </c>
      <c r="B68" s="47">
        <v>45363</v>
      </c>
      <c r="C68" s="72">
        <v>3.92</v>
      </c>
      <c r="D68" s="49" t="s">
        <v>334</v>
      </c>
      <c r="E68" s="54"/>
      <c r="F68" s="54" t="s">
        <v>206</v>
      </c>
      <c r="G68" s="53" t="s">
        <v>17</v>
      </c>
      <c r="H68" s="73" t="s">
        <v>257</v>
      </c>
    </row>
    <row r="69" spans="1:8" ht="19.5" customHeight="1" x14ac:dyDescent="0.15">
      <c r="A69" s="46" t="s">
        <v>41</v>
      </c>
      <c r="B69" s="47">
        <v>45363</v>
      </c>
      <c r="C69" s="72">
        <v>1.5</v>
      </c>
      <c r="D69" s="49" t="s">
        <v>335</v>
      </c>
      <c r="E69" s="54"/>
      <c r="F69" s="54" t="s">
        <v>69</v>
      </c>
      <c r="G69" s="53" t="s">
        <v>21</v>
      </c>
      <c r="H69" s="73" t="s">
        <v>257</v>
      </c>
    </row>
    <row r="70" spans="1:8" ht="19.5" customHeight="1" x14ac:dyDescent="0.15">
      <c r="A70" s="46" t="s">
        <v>41</v>
      </c>
      <c r="B70" s="47">
        <v>45363</v>
      </c>
      <c r="C70" s="72">
        <v>1.45</v>
      </c>
      <c r="D70" s="49" t="s">
        <v>336</v>
      </c>
      <c r="E70" s="54"/>
      <c r="F70" s="54" t="s">
        <v>69</v>
      </c>
      <c r="G70" s="53" t="s">
        <v>18</v>
      </c>
      <c r="H70" s="73" t="s">
        <v>257</v>
      </c>
    </row>
    <row r="71" spans="1:8" ht="19.5" customHeight="1" x14ac:dyDescent="0.15">
      <c r="A71" s="46" t="s">
        <v>41</v>
      </c>
      <c r="B71" s="47">
        <v>45363</v>
      </c>
      <c r="C71" s="72">
        <v>3.09</v>
      </c>
      <c r="D71" s="49" t="s">
        <v>337</v>
      </c>
      <c r="E71" s="54"/>
      <c r="F71" s="54" t="s">
        <v>48</v>
      </c>
      <c r="G71" s="53" t="s">
        <v>21</v>
      </c>
      <c r="H71" s="73" t="s">
        <v>257</v>
      </c>
    </row>
    <row r="72" spans="1:8" ht="19.5" customHeight="1" x14ac:dyDescent="0.15">
      <c r="A72" s="46" t="s">
        <v>41</v>
      </c>
      <c r="B72" s="47">
        <v>45363</v>
      </c>
      <c r="C72" s="72">
        <v>3.79</v>
      </c>
      <c r="D72" s="49" t="s">
        <v>292</v>
      </c>
      <c r="E72" s="54"/>
      <c r="F72" s="54" t="s">
        <v>48</v>
      </c>
      <c r="G72" s="53" t="s">
        <v>18</v>
      </c>
      <c r="H72" s="73" t="s">
        <v>257</v>
      </c>
    </row>
    <row r="73" spans="1:8" ht="19.5" customHeight="1" x14ac:dyDescent="0.15">
      <c r="A73" s="46" t="s">
        <v>41</v>
      </c>
      <c r="B73" s="47">
        <v>45364</v>
      </c>
      <c r="C73" s="72">
        <v>0.55000000000000004</v>
      </c>
      <c r="D73" s="49" t="s">
        <v>327</v>
      </c>
      <c r="E73" s="54"/>
      <c r="F73" s="54" t="s">
        <v>103</v>
      </c>
      <c r="G73" s="53" t="s">
        <v>18</v>
      </c>
      <c r="H73" s="73" t="s">
        <v>278</v>
      </c>
    </row>
    <row r="74" spans="1:8" ht="19.5" customHeight="1" x14ac:dyDescent="0.15">
      <c r="A74" s="46" t="s">
        <v>41</v>
      </c>
      <c r="B74" s="47">
        <v>45364</v>
      </c>
      <c r="C74" s="72">
        <f>(2.79 - 0.84)</f>
        <v>1.9500000000000002</v>
      </c>
      <c r="D74" s="49" t="s">
        <v>338</v>
      </c>
      <c r="E74" s="54"/>
      <c r="F74" s="54" t="s">
        <v>103</v>
      </c>
      <c r="G74" s="53" t="s">
        <v>18</v>
      </c>
      <c r="H74" s="73" t="s">
        <v>278</v>
      </c>
    </row>
    <row r="75" spans="1:8" ht="19.5" customHeight="1" x14ac:dyDescent="0.15">
      <c r="A75" s="46" t="s">
        <v>41</v>
      </c>
      <c r="B75" s="47">
        <v>45366</v>
      </c>
      <c r="C75" s="72">
        <v>29.98</v>
      </c>
      <c r="D75" s="49" t="s">
        <v>339</v>
      </c>
      <c r="E75" s="54"/>
      <c r="F75" s="54" t="s">
        <v>340</v>
      </c>
      <c r="G75" s="53" t="s">
        <v>26</v>
      </c>
      <c r="H75" s="73" t="s">
        <v>278</v>
      </c>
    </row>
    <row r="76" spans="1:8" ht="19.5" customHeight="1" x14ac:dyDescent="0.15">
      <c r="A76" s="46" t="s">
        <v>41</v>
      </c>
      <c r="B76" s="47">
        <v>45367</v>
      </c>
      <c r="C76" s="72">
        <v>35.299999999999997</v>
      </c>
      <c r="D76" s="49" t="s">
        <v>204</v>
      </c>
      <c r="E76" s="54"/>
      <c r="F76" s="54" t="s">
        <v>341</v>
      </c>
      <c r="G76" s="53" t="s">
        <v>27</v>
      </c>
      <c r="H76" s="73" t="s">
        <v>257</v>
      </c>
    </row>
    <row r="77" spans="1:8" ht="19.5" customHeight="1" x14ac:dyDescent="0.15">
      <c r="A77" s="46" t="s">
        <v>41</v>
      </c>
      <c r="B77" s="47">
        <v>45367</v>
      </c>
      <c r="C77" s="72">
        <v>3.7</v>
      </c>
      <c r="D77" s="49" t="s">
        <v>342</v>
      </c>
      <c r="E77" s="54"/>
      <c r="F77" s="54" t="s">
        <v>341</v>
      </c>
      <c r="G77" s="53" t="s">
        <v>27</v>
      </c>
      <c r="H77" s="73" t="s">
        <v>257</v>
      </c>
    </row>
    <row r="78" spans="1:8" ht="19.5" customHeight="1" x14ac:dyDescent="0.15">
      <c r="A78" s="46" t="s">
        <v>41</v>
      </c>
      <c r="B78" s="47">
        <v>45366</v>
      </c>
      <c r="C78" s="72">
        <v>1.9</v>
      </c>
      <c r="D78" s="49" t="s">
        <v>254</v>
      </c>
      <c r="E78" s="54"/>
      <c r="F78" s="54" t="s">
        <v>48</v>
      </c>
      <c r="G78" s="53" t="s">
        <v>18</v>
      </c>
      <c r="H78" s="73" t="s">
        <v>257</v>
      </c>
    </row>
    <row r="79" spans="1:8" ht="19.5" customHeight="1" x14ac:dyDescent="0.15">
      <c r="A79" s="46" t="s">
        <v>41</v>
      </c>
      <c r="B79" s="47">
        <v>45366</v>
      </c>
      <c r="C79" s="72">
        <v>7.5</v>
      </c>
      <c r="D79" s="49" t="s">
        <v>343</v>
      </c>
      <c r="E79" s="54">
        <v>2</v>
      </c>
      <c r="F79" s="54" t="s">
        <v>48</v>
      </c>
      <c r="G79" s="53" t="s">
        <v>18</v>
      </c>
      <c r="H79" s="73" t="s">
        <v>257</v>
      </c>
    </row>
    <row r="80" spans="1:8" ht="19.5" customHeight="1" x14ac:dyDescent="0.15">
      <c r="A80" s="46" t="s">
        <v>41</v>
      </c>
      <c r="B80" s="47">
        <v>45366</v>
      </c>
      <c r="C80" s="72">
        <v>3.65</v>
      </c>
      <c r="D80" s="49" t="s">
        <v>330</v>
      </c>
      <c r="E80" s="54"/>
      <c r="F80" s="54" t="s">
        <v>48</v>
      </c>
      <c r="G80" s="53" t="s">
        <v>18</v>
      </c>
      <c r="H80" s="73" t="s">
        <v>257</v>
      </c>
    </row>
    <row r="81" spans="1:8" ht="19.5" customHeight="1" x14ac:dyDescent="0.15">
      <c r="A81" s="46" t="s">
        <v>41</v>
      </c>
      <c r="B81" s="47">
        <v>45366</v>
      </c>
      <c r="C81" s="72">
        <v>3.69</v>
      </c>
      <c r="D81" s="49" t="s">
        <v>329</v>
      </c>
      <c r="E81" s="54"/>
      <c r="F81" s="54" t="s">
        <v>48</v>
      </c>
      <c r="G81" s="53" t="s">
        <v>18</v>
      </c>
      <c r="H81" s="73" t="s">
        <v>257</v>
      </c>
    </row>
    <row r="82" spans="1:8" ht="19.5" customHeight="1" x14ac:dyDescent="0.15">
      <c r="A82" s="46" t="s">
        <v>41</v>
      </c>
      <c r="B82" s="47">
        <v>45366</v>
      </c>
      <c r="C82" s="72">
        <v>-3.98</v>
      </c>
      <c r="D82" s="49" t="s">
        <v>344</v>
      </c>
      <c r="E82" s="54"/>
      <c r="F82" s="54" t="s">
        <v>48</v>
      </c>
      <c r="G82" s="53" t="s">
        <v>22</v>
      </c>
      <c r="H82" s="73" t="s">
        <v>257</v>
      </c>
    </row>
    <row r="83" spans="1:8" ht="19.5" customHeight="1" x14ac:dyDescent="0.15">
      <c r="A83" s="46" t="s">
        <v>41</v>
      </c>
      <c r="B83" s="47">
        <v>45367</v>
      </c>
      <c r="C83" s="72">
        <v>5</v>
      </c>
      <c r="D83" s="49" t="s">
        <v>345</v>
      </c>
      <c r="E83" s="54"/>
      <c r="F83" s="54" t="s">
        <v>48</v>
      </c>
      <c r="G83" s="53" t="s">
        <v>26</v>
      </c>
      <c r="H83" s="73" t="s">
        <v>257</v>
      </c>
    </row>
    <row r="84" spans="1:8" ht="19.5" customHeight="1" x14ac:dyDescent="0.15">
      <c r="A84" s="46" t="s">
        <v>41</v>
      </c>
      <c r="B84" s="74">
        <v>45368</v>
      </c>
      <c r="C84" s="72">
        <v>64.62</v>
      </c>
      <c r="D84" s="49" t="s">
        <v>346</v>
      </c>
      <c r="E84" s="54"/>
      <c r="F84" s="54" t="s">
        <v>208</v>
      </c>
      <c r="G84" s="53" t="s">
        <v>26</v>
      </c>
      <c r="H84" s="73" t="s">
        <v>278</v>
      </c>
    </row>
    <row r="85" spans="1:8" ht="19.5" customHeight="1" x14ac:dyDescent="0.15">
      <c r="A85" s="46" t="s">
        <v>41</v>
      </c>
      <c r="B85" s="47">
        <v>45365</v>
      </c>
      <c r="C85" s="72">
        <v>2.99</v>
      </c>
      <c r="D85" s="49" t="s">
        <v>308</v>
      </c>
      <c r="E85" s="54"/>
      <c r="F85" s="54" t="s">
        <v>103</v>
      </c>
      <c r="G85" s="53" t="s">
        <v>18</v>
      </c>
      <c r="H85" s="73" t="s">
        <v>257</v>
      </c>
    </row>
    <row r="86" spans="1:8" ht="19.5" customHeight="1" x14ac:dyDescent="0.15">
      <c r="A86" s="46" t="s">
        <v>41</v>
      </c>
      <c r="B86" s="47">
        <v>45365</v>
      </c>
      <c r="C86" s="72">
        <v>1.99</v>
      </c>
      <c r="D86" s="49" t="s">
        <v>347</v>
      </c>
      <c r="E86" s="54"/>
      <c r="F86" s="54" t="s">
        <v>103</v>
      </c>
      <c r="G86" s="53" t="s">
        <v>21</v>
      </c>
      <c r="H86" s="73" t="s">
        <v>257</v>
      </c>
    </row>
    <row r="87" spans="1:8" ht="19.5" customHeight="1" x14ac:dyDescent="0.15">
      <c r="A87" s="46" t="s">
        <v>41</v>
      </c>
      <c r="B87" s="47">
        <v>45367</v>
      </c>
      <c r="C87" s="72">
        <v>2.85</v>
      </c>
      <c r="D87" s="49" t="s">
        <v>348</v>
      </c>
      <c r="E87" s="54"/>
      <c r="F87" s="54" t="s">
        <v>264</v>
      </c>
      <c r="G87" s="53" t="s">
        <v>18</v>
      </c>
      <c r="H87" s="73" t="s">
        <v>278</v>
      </c>
    </row>
    <row r="88" spans="1:8" ht="19.5" customHeight="1" x14ac:dyDescent="0.15">
      <c r="A88" s="46" t="s">
        <v>41</v>
      </c>
      <c r="B88" s="47">
        <v>45367</v>
      </c>
      <c r="C88" s="72">
        <f>5.7-2.85</f>
        <v>2.85</v>
      </c>
      <c r="D88" s="49" t="s">
        <v>348</v>
      </c>
      <c r="E88" s="54"/>
      <c r="F88" s="54" t="s">
        <v>264</v>
      </c>
      <c r="G88" s="53" t="s">
        <v>18</v>
      </c>
      <c r="H88" s="73" t="s">
        <v>278</v>
      </c>
    </row>
    <row r="89" spans="1:8" ht="19.5" customHeight="1" x14ac:dyDescent="0.15">
      <c r="A89" s="46" t="s">
        <v>41</v>
      </c>
      <c r="B89" s="47">
        <v>45369</v>
      </c>
      <c r="C89" s="72">
        <v>1.27</v>
      </c>
      <c r="D89" s="49" t="s">
        <v>349</v>
      </c>
      <c r="E89" s="54"/>
      <c r="F89" s="54" t="s">
        <v>264</v>
      </c>
      <c r="G89" s="53" t="s">
        <v>18</v>
      </c>
      <c r="H89" s="73" t="s">
        <v>278</v>
      </c>
    </row>
    <row r="90" spans="1:8" ht="19.5" customHeight="1" x14ac:dyDescent="0.15">
      <c r="A90" s="46" t="s">
        <v>41</v>
      </c>
      <c r="B90" s="47">
        <v>45369</v>
      </c>
      <c r="C90" s="72">
        <v>4.9800000000000004</v>
      </c>
      <c r="D90" s="49" t="s">
        <v>350</v>
      </c>
      <c r="E90" s="54"/>
      <c r="F90" s="54" t="s">
        <v>264</v>
      </c>
      <c r="G90" s="53" t="s">
        <v>18</v>
      </c>
      <c r="H90" s="73" t="s">
        <v>278</v>
      </c>
    </row>
    <row r="91" spans="1:8" ht="19.5" customHeight="1" x14ac:dyDescent="0.15">
      <c r="A91" s="46" t="s">
        <v>41</v>
      </c>
      <c r="B91" s="47">
        <v>45369</v>
      </c>
      <c r="C91" s="72">
        <v>4.9800000000000004</v>
      </c>
      <c r="D91" s="49" t="s">
        <v>351</v>
      </c>
      <c r="E91" s="54"/>
      <c r="F91" s="54" t="s">
        <v>264</v>
      </c>
      <c r="G91" s="53" t="s">
        <v>18</v>
      </c>
      <c r="H91" s="73" t="s">
        <v>278</v>
      </c>
    </row>
    <row r="92" spans="1:8" ht="19.5" customHeight="1" x14ac:dyDescent="0.15">
      <c r="A92" s="46" t="s">
        <v>41</v>
      </c>
      <c r="B92" s="47">
        <v>45369</v>
      </c>
      <c r="C92" s="72">
        <v>4.9800000000000004</v>
      </c>
      <c r="D92" s="49" t="s">
        <v>352</v>
      </c>
      <c r="E92" s="54"/>
      <c r="F92" s="54" t="s">
        <v>264</v>
      </c>
      <c r="G92" s="53" t="s">
        <v>18</v>
      </c>
      <c r="H92" s="73" t="s">
        <v>278</v>
      </c>
    </row>
    <row r="93" spans="1:8" ht="19.5" customHeight="1" x14ac:dyDescent="0.15">
      <c r="A93" s="46" t="s">
        <v>41</v>
      </c>
      <c r="B93" s="47">
        <v>45369</v>
      </c>
      <c r="C93" s="72">
        <v>1</v>
      </c>
      <c r="D93" s="49" t="s">
        <v>353</v>
      </c>
      <c r="E93" s="54"/>
      <c r="F93" s="54" t="s">
        <v>264</v>
      </c>
      <c r="G93" s="53" t="s">
        <v>18</v>
      </c>
      <c r="H93" s="73" t="s">
        <v>278</v>
      </c>
    </row>
    <row r="94" spans="1:8" ht="19.5" customHeight="1" x14ac:dyDescent="0.15">
      <c r="A94" s="46" t="s">
        <v>41</v>
      </c>
      <c r="B94" s="47">
        <v>45369</v>
      </c>
      <c r="C94" s="72">
        <v>1.77</v>
      </c>
      <c r="D94" s="49" t="s">
        <v>354</v>
      </c>
      <c r="E94" s="54"/>
      <c r="F94" s="54" t="s">
        <v>264</v>
      </c>
      <c r="G94" s="53" t="s">
        <v>18</v>
      </c>
      <c r="H94" s="73" t="s">
        <v>278</v>
      </c>
    </row>
    <row r="95" spans="1:8" ht="19.5" customHeight="1" x14ac:dyDescent="0.15">
      <c r="A95" s="46" t="s">
        <v>41</v>
      </c>
      <c r="B95" s="47">
        <v>45369</v>
      </c>
      <c r="C95" s="72">
        <v>1.38</v>
      </c>
      <c r="D95" s="49" t="s">
        <v>355</v>
      </c>
      <c r="E95" s="54"/>
      <c r="F95" s="54" t="s">
        <v>264</v>
      </c>
      <c r="G95" s="53" t="s">
        <v>18</v>
      </c>
      <c r="H95" s="73" t="s">
        <v>278</v>
      </c>
    </row>
    <row r="96" spans="1:8" ht="19.5" customHeight="1" x14ac:dyDescent="0.15">
      <c r="A96" s="46" t="s">
        <v>41</v>
      </c>
      <c r="B96" s="47">
        <v>45369</v>
      </c>
      <c r="C96" s="72">
        <v>0.92</v>
      </c>
      <c r="D96" s="49" t="s">
        <v>356</v>
      </c>
      <c r="E96" s="54"/>
      <c r="F96" s="54" t="s">
        <v>264</v>
      </c>
      <c r="G96" s="53" t="s">
        <v>18</v>
      </c>
      <c r="H96" s="73" t="s">
        <v>278</v>
      </c>
    </row>
    <row r="97" spans="1:8" ht="19.5" customHeight="1" x14ac:dyDescent="0.15">
      <c r="A97" s="46" t="s">
        <v>41</v>
      </c>
      <c r="B97" s="47">
        <v>45369</v>
      </c>
      <c r="C97" s="72">
        <v>3.79</v>
      </c>
      <c r="D97" s="49" t="s">
        <v>292</v>
      </c>
      <c r="E97" s="54"/>
      <c r="F97" s="54" t="s">
        <v>264</v>
      </c>
      <c r="G97" s="53" t="s">
        <v>18</v>
      </c>
      <c r="H97" s="73" t="s">
        <v>278</v>
      </c>
    </row>
    <row r="98" spans="1:8" ht="19.5" customHeight="1" x14ac:dyDescent="0.15">
      <c r="A98" s="46" t="s">
        <v>41</v>
      </c>
      <c r="B98" s="47">
        <v>45371</v>
      </c>
      <c r="C98" s="72">
        <v>2.59</v>
      </c>
      <c r="D98" s="49" t="s">
        <v>357</v>
      </c>
      <c r="E98" s="54"/>
      <c r="F98" s="54" t="s">
        <v>103</v>
      </c>
      <c r="G98" s="53" t="s">
        <v>18</v>
      </c>
      <c r="H98" s="73" t="s">
        <v>278</v>
      </c>
    </row>
    <row r="99" spans="1:8" ht="19.5" customHeight="1" x14ac:dyDescent="0.15">
      <c r="A99" s="46" t="s">
        <v>41</v>
      </c>
      <c r="B99" s="55">
        <v>45372</v>
      </c>
      <c r="C99" s="72">
        <v>4.5</v>
      </c>
      <c r="D99" s="49" t="s">
        <v>142</v>
      </c>
      <c r="E99" s="54"/>
      <c r="F99" s="54" t="s">
        <v>358</v>
      </c>
      <c r="G99" s="53" t="s">
        <v>21</v>
      </c>
      <c r="H99" s="73" t="s">
        <v>257</v>
      </c>
    </row>
    <row r="100" spans="1:8" ht="19.5" customHeight="1" x14ac:dyDescent="0.15">
      <c r="A100" s="46" t="s">
        <v>41</v>
      </c>
      <c r="B100" s="55">
        <v>45372</v>
      </c>
      <c r="C100" s="72">
        <v>2.2599999999999998</v>
      </c>
      <c r="D100" s="49" t="s">
        <v>359</v>
      </c>
      <c r="E100" s="54"/>
      <c r="F100" s="54" t="s">
        <v>256</v>
      </c>
      <c r="G100" s="53" t="s">
        <v>17</v>
      </c>
      <c r="H100" s="73" t="s">
        <v>257</v>
      </c>
    </row>
    <row r="101" spans="1:8" ht="19.5" customHeight="1" x14ac:dyDescent="0.15">
      <c r="A101" s="46" t="s">
        <v>41</v>
      </c>
      <c r="B101" s="55">
        <v>45372</v>
      </c>
      <c r="C101" s="72">
        <v>5.25</v>
      </c>
      <c r="D101" s="49" t="s">
        <v>360</v>
      </c>
      <c r="E101" s="54"/>
      <c r="F101" s="54" t="s">
        <v>361</v>
      </c>
      <c r="G101" s="53" t="s">
        <v>26</v>
      </c>
      <c r="H101" s="73" t="s">
        <v>257</v>
      </c>
    </row>
    <row r="102" spans="1:8" ht="19.5" customHeight="1" x14ac:dyDescent="0.15">
      <c r="A102" s="46" t="s">
        <v>41</v>
      </c>
      <c r="B102" s="55">
        <v>45372</v>
      </c>
      <c r="C102" s="72">
        <v>3.17</v>
      </c>
      <c r="D102" s="49" t="s">
        <v>277</v>
      </c>
      <c r="E102" s="54"/>
      <c r="F102" s="54" t="s">
        <v>264</v>
      </c>
      <c r="G102" s="53" t="s">
        <v>18</v>
      </c>
      <c r="H102" s="73" t="s">
        <v>257</v>
      </c>
    </row>
    <row r="103" spans="1:8" ht="19.5" customHeight="1" x14ac:dyDescent="0.15">
      <c r="A103" s="46" t="s">
        <v>41</v>
      </c>
      <c r="B103" s="55">
        <v>45372</v>
      </c>
      <c r="C103" s="72">
        <v>6.2</v>
      </c>
      <c r="D103" s="49" t="s">
        <v>362</v>
      </c>
      <c r="E103" s="54"/>
      <c r="F103" s="54" t="s">
        <v>264</v>
      </c>
      <c r="G103" s="53" t="s">
        <v>18</v>
      </c>
      <c r="H103" s="73" t="s">
        <v>257</v>
      </c>
    </row>
    <row r="104" spans="1:8" ht="19.5" customHeight="1" x14ac:dyDescent="0.15">
      <c r="A104" s="46" t="s">
        <v>41</v>
      </c>
      <c r="B104" s="47">
        <v>45375</v>
      </c>
      <c r="C104" s="72">
        <f>2.7-0.7</f>
        <v>2</v>
      </c>
      <c r="D104" s="49" t="s">
        <v>357</v>
      </c>
      <c r="E104" s="54"/>
      <c r="F104" s="54" t="s">
        <v>103</v>
      </c>
      <c r="G104" s="53" t="s">
        <v>18</v>
      </c>
      <c r="H104" s="73" t="s">
        <v>257</v>
      </c>
    </row>
    <row r="105" spans="1:8" ht="19.5" customHeight="1" x14ac:dyDescent="0.15">
      <c r="A105" s="46" t="s">
        <v>41</v>
      </c>
      <c r="B105" s="47">
        <v>45375</v>
      </c>
      <c r="C105" s="72">
        <v>1.99</v>
      </c>
      <c r="D105" s="49" t="s">
        <v>363</v>
      </c>
      <c r="E105" s="54"/>
      <c r="F105" s="54" t="s">
        <v>103</v>
      </c>
      <c r="G105" s="53" t="s">
        <v>18</v>
      </c>
      <c r="H105" s="73" t="s">
        <v>257</v>
      </c>
    </row>
    <row r="106" spans="1:8" ht="19.5" customHeight="1" x14ac:dyDescent="0.15">
      <c r="A106" s="46" t="s">
        <v>41</v>
      </c>
      <c r="B106" s="47">
        <v>45375</v>
      </c>
      <c r="C106" s="72">
        <f>9.42-0.98-0.96</f>
        <v>7.4799999999999995</v>
      </c>
      <c r="D106" s="49" t="s">
        <v>364</v>
      </c>
      <c r="E106" s="54"/>
      <c r="F106" s="54" t="s">
        <v>103</v>
      </c>
      <c r="G106" s="53" t="s">
        <v>16</v>
      </c>
      <c r="H106" s="73" t="s">
        <v>257</v>
      </c>
    </row>
    <row r="107" spans="1:8" ht="19.5" customHeight="1" x14ac:dyDescent="0.15">
      <c r="A107" s="46" t="s">
        <v>41</v>
      </c>
      <c r="B107" s="47">
        <v>45373</v>
      </c>
      <c r="C107" s="72">
        <v>21.39</v>
      </c>
      <c r="D107" s="49" t="s">
        <v>153</v>
      </c>
      <c r="E107" s="54"/>
      <c r="F107" s="54" t="s">
        <v>365</v>
      </c>
      <c r="G107" s="53" t="s">
        <v>27</v>
      </c>
      <c r="H107" s="73" t="s">
        <v>278</v>
      </c>
    </row>
    <row r="108" spans="1:8" ht="19.5" customHeight="1" x14ac:dyDescent="0.15">
      <c r="A108" s="46" t="s">
        <v>41</v>
      </c>
      <c r="B108" s="47">
        <v>45377</v>
      </c>
      <c r="C108" s="72">
        <v>4.1399999999999997</v>
      </c>
      <c r="D108" s="49" t="s">
        <v>366</v>
      </c>
      <c r="E108" s="54"/>
      <c r="F108" s="54" t="s">
        <v>256</v>
      </c>
      <c r="G108" s="53" t="s">
        <v>17</v>
      </c>
      <c r="H108" s="73" t="s">
        <v>257</v>
      </c>
    </row>
    <row r="109" spans="1:8" ht="19.5" customHeight="1" x14ac:dyDescent="0.15">
      <c r="A109" s="46" t="s">
        <v>41</v>
      </c>
      <c r="B109" s="47">
        <v>45379</v>
      </c>
      <c r="C109" s="72">
        <v>9.69</v>
      </c>
      <c r="D109" s="49" t="s">
        <v>367</v>
      </c>
      <c r="E109" s="54"/>
      <c r="F109" s="54" t="s">
        <v>264</v>
      </c>
      <c r="G109" s="53" t="s">
        <v>18</v>
      </c>
      <c r="H109" s="73" t="s">
        <v>257</v>
      </c>
    </row>
    <row r="110" spans="1:8" ht="19.5" customHeight="1" x14ac:dyDescent="0.15">
      <c r="A110" s="46" t="s">
        <v>41</v>
      </c>
      <c r="B110" s="47">
        <v>45379</v>
      </c>
      <c r="C110" s="72">
        <v>3.83</v>
      </c>
      <c r="D110" s="49" t="s">
        <v>277</v>
      </c>
      <c r="E110" s="54"/>
      <c r="F110" s="54" t="s">
        <v>264</v>
      </c>
      <c r="G110" s="53" t="s">
        <v>18</v>
      </c>
      <c r="H110" s="73" t="s">
        <v>257</v>
      </c>
    </row>
    <row r="111" spans="1:8" ht="19.5" customHeight="1" x14ac:dyDescent="0.15">
      <c r="A111" s="46" t="s">
        <v>41</v>
      </c>
      <c r="B111" s="47">
        <v>45379</v>
      </c>
      <c r="C111" s="72">
        <v>4.93</v>
      </c>
      <c r="D111" s="49" t="s">
        <v>362</v>
      </c>
      <c r="E111" s="54"/>
      <c r="F111" s="54" t="s">
        <v>264</v>
      </c>
      <c r="G111" s="53" t="s">
        <v>18</v>
      </c>
      <c r="H111" s="73" t="s">
        <v>257</v>
      </c>
    </row>
    <row r="112" spans="1:8" ht="19.5" customHeight="1" x14ac:dyDescent="0.15">
      <c r="A112" s="46"/>
      <c r="B112" s="47"/>
      <c r="C112" s="48"/>
      <c r="D112" s="49"/>
      <c r="E112" s="54"/>
      <c r="F112" s="54"/>
      <c r="G112" s="53"/>
      <c r="H112" s="73"/>
    </row>
    <row r="113" spans="1:8" ht="19.5" customHeight="1" x14ac:dyDescent="0.15">
      <c r="A113" s="46"/>
      <c r="B113" s="47"/>
      <c r="C113" s="48"/>
      <c r="D113" s="49"/>
      <c r="E113" s="54"/>
      <c r="F113" s="54"/>
      <c r="G113" s="53"/>
      <c r="H113" s="73"/>
    </row>
    <row r="114" spans="1:8" ht="19.5" customHeight="1" x14ac:dyDescent="0.15">
      <c r="A114" s="46"/>
      <c r="B114" s="47"/>
      <c r="C114" s="48"/>
      <c r="D114" s="49"/>
      <c r="E114" s="54"/>
      <c r="F114" s="54"/>
      <c r="G114" s="53"/>
      <c r="H114" s="73"/>
    </row>
    <row r="115" spans="1:8" ht="19.5" customHeight="1" x14ac:dyDescent="0.15">
      <c r="A115" s="46"/>
      <c r="B115" s="47"/>
      <c r="C115" s="48"/>
      <c r="D115" s="49"/>
      <c r="E115" s="54"/>
      <c r="F115" s="54"/>
      <c r="G115" s="53"/>
      <c r="H115" s="73"/>
    </row>
    <row r="116" spans="1:8" ht="19.5" customHeight="1" x14ac:dyDescent="0.15">
      <c r="A116" s="46"/>
      <c r="B116" s="47"/>
      <c r="C116" s="48"/>
      <c r="D116" s="49"/>
      <c r="E116" s="54"/>
      <c r="F116" s="54"/>
      <c r="G116" s="69"/>
      <c r="H116" s="73"/>
    </row>
    <row r="117" spans="1:8" ht="19.5" customHeight="1" x14ac:dyDescent="0.15">
      <c r="A117" s="46"/>
      <c r="B117" s="47"/>
      <c r="C117" s="48"/>
      <c r="D117" s="49"/>
      <c r="E117" s="54"/>
      <c r="F117" s="54"/>
      <c r="G117" s="69"/>
      <c r="H117" s="73"/>
    </row>
    <row r="118" spans="1:8" ht="19.5" customHeight="1" x14ac:dyDescent="0.15">
      <c r="A118" s="46"/>
      <c r="B118" s="47"/>
      <c r="C118" s="48"/>
      <c r="D118" s="49"/>
      <c r="E118" s="54"/>
      <c r="F118" s="54"/>
      <c r="G118" s="69"/>
      <c r="H118" s="73"/>
    </row>
    <row r="119" spans="1:8" ht="19.5" customHeight="1" x14ac:dyDescent="0.15">
      <c r="A119" s="46"/>
      <c r="B119" s="47"/>
      <c r="C119" s="48"/>
      <c r="D119" s="49"/>
      <c r="E119" s="54"/>
      <c r="F119" s="54"/>
      <c r="G119" s="69"/>
      <c r="H119" s="73"/>
    </row>
    <row r="120" spans="1:8" ht="19.5" customHeight="1" x14ac:dyDescent="0.15">
      <c r="A120" s="46"/>
      <c r="B120" s="47"/>
      <c r="C120" s="48"/>
      <c r="D120" s="54"/>
      <c r="E120" s="47"/>
      <c r="F120" s="49"/>
      <c r="G120" s="69"/>
      <c r="H120" s="47"/>
    </row>
    <row r="121" spans="1:8" ht="19.5" customHeight="1" x14ac:dyDescent="0.15">
      <c r="A121" s="46"/>
      <c r="B121" s="67"/>
      <c r="C121" s="68"/>
      <c r="D121" s="51"/>
      <c r="E121" s="67"/>
      <c r="F121" s="51"/>
      <c r="G121" s="69"/>
      <c r="H121" s="67"/>
    </row>
    <row r="122" spans="1:8" ht="19.5" customHeight="1" x14ac:dyDescent="0.15">
      <c r="A122" s="46"/>
      <c r="B122" s="67"/>
      <c r="C122" s="68"/>
      <c r="D122" s="51"/>
      <c r="E122" s="67"/>
      <c r="F122" s="51"/>
      <c r="G122" s="69"/>
      <c r="H122" s="67"/>
    </row>
    <row r="123" spans="1:8" ht="19.5" customHeight="1" x14ac:dyDescent="0.15">
      <c r="A123" s="46"/>
      <c r="B123" s="67"/>
      <c r="C123" s="68"/>
      <c r="D123" s="51"/>
      <c r="E123" s="67"/>
      <c r="F123" s="51"/>
      <c r="G123" s="69"/>
      <c r="H123" s="67"/>
    </row>
    <row r="124" spans="1:8" ht="19.5" customHeight="1" x14ac:dyDescent="0.15">
      <c r="A124" s="46"/>
      <c r="B124" s="67"/>
      <c r="C124" s="68"/>
      <c r="D124" s="51"/>
      <c r="E124" s="67"/>
      <c r="F124" s="51"/>
      <c r="G124" s="69"/>
      <c r="H124" s="67"/>
    </row>
    <row r="125" spans="1:8" ht="19.5" customHeight="1" x14ac:dyDescent="0.15">
      <c r="A125" s="46"/>
      <c r="B125" s="67"/>
      <c r="C125" s="68"/>
      <c r="D125" s="51"/>
      <c r="E125" s="67"/>
      <c r="F125" s="51"/>
      <c r="G125" s="69"/>
      <c r="H125" s="67"/>
    </row>
    <row r="126" spans="1:8" ht="19.5" customHeight="1" x14ac:dyDescent="0.15">
      <c r="A126" s="46"/>
      <c r="B126" s="67"/>
      <c r="C126" s="68"/>
      <c r="D126" s="51"/>
      <c r="E126" s="67"/>
      <c r="F126" s="51"/>
      <c r="G126" s="69"/>
      <c r="H126" s="67"/>
    </row>
    <row r="127" spans="1:8" ht="19.5" customHeight="1" x14ac:dyDescent="0.15">
      <c r="A127" s="46"/>
      <c r="B127" s="67"/>
      <c r="C127" s="68"/>
      <c r="D127" s="51"/>
      <c r="E127" s="67"/>
      <c r="F127" s="51"/>
      <c r="G127" s="69"/>
      <c r="H127" s="67"/>
    </row>
    <row r="128" spans="1:8" ht="19.5" customHeight="1" x14ac:dyDescent="0.15">
      <c r="A128" s="46"/>
      <c r="B128" s="67"/>
      <c r="C128" s="68"/>
      <c r="D128" s="51"/>
      <c r="E128" s="67"/>
      <c r="F128" s="51"/>
      <c r="G128" s="69"/>
      <c r="H128" s="67"/>
    </row>
    <row r="129" spans="1:8" ht="19.5" customHeight="1" x14ac:dyDescent="0.15">
      <c r="A129" s="46"/>
      <c r="B129" s="67"/>
      <c r="C129" s="68"/>
      <c r="D129" s="51"/>
      <c r="E129" s="67"/>
      <c r="F129" s="51"/>
      <c r="G129" s="69"/>
      <c r="H129" s="67"/>
    </row>
    <row r="130" spans="1:8" ht="19.5" customHeight="1" x14ac:dyDescent="0.15">
      <c r="A130" s="46"/>
      <c r="B130" s="67"/>
      <c r="C130" s="68"/>
      <c r="D130" s="51"/>
      <c r="E130" s="67"/>
      <c r="F130" s="51"/>
      <c r="G130" s="69"/>
      <c r="H130" s="67"/>
    </row>
  </sheetData>
  <mergeCells count="2">
    <mergeCell ref="B1:H1"/>
    <mergeCell ref="E2:F2"/>
  </mergeCells>
  <conditionalFormatting sqref="D6:D119">
    <cfRule type="expression" dxfId="2" priority="2">
      <formula>#REF!&gt;0</formula>
    </cfRule>
  </conditionalFormatting>
  <conditionalFormatting sqref="E6">
    <cfRule type="expression" dxfId="1" priority="1">
      <formula>#REF!&gt;0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0000000}">
          <x14:formula1>
            <xm:f>Resumen!$B$3:$C$20</xm:f>
          </x14:formula1>
          <xm:sqref>G6:G130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00"/>
    <outlinePr summaryBelow="0" summaryRight="0"/>
  </sheetPr>
  <dimension ref="A1:I125"/>
  <sheetViews>
    <sheetView showGridLines="0" workbookViewId="0"/>
  </sheetViews>
  <sheetFormatPr baseColWidth="10" defaultColWidth="12.6640625" defaultRowHeight="15.75" customHeight="1" x14ac:dyDescent="0.15"/>
  <cols>
    <col min="1" max="1" width="2.1640625" customWidth="1"/>
    <col min="2" max="2" width="12.1640625" customWidth="1"/>
    <col min="3" max="3" width="9.6640625" customWidth="1"/>
    <col min="4" max="4" width="23.1640625" customWidth="1"/>
    <col min="5" max="5" width="9" customWidth="1"/>
    <col min="6" max="6" width="14.1640625" customWidth="1"/>
    <col min="7" max="7" width="18.6640625" customWidth="1"/>
    <col min="8" max="8" width="10.6640625" customWidth="1"/>
    <col min="9" max="9" width="3.1640625" customWidth="1"/>
  </cols>
  <sheetData>
    <row r="1" spans="1:9" ht="13" x14ac:dyDescent="0.15">
      <c r="A1" s="75"/>
      <c r="B1" s="150"/>
      <c r="C1" s="147"/>
      <c r="D1" s="147"/>
      <c r="E1" s="147"/>
      <c r="F1" s="147"/>
      <c r="G1" s="147"/>
      <c r="H1" s="147"/>
      <c r="I1" s="76"/>
    </row>
    <row r="2" spans="1:9" ht="22" x14ac:dyDescent="0.25">
      <c r="A2" s="77"/>
      <c r="B2" s="78" t="s">
        <v>30</v>
      </c>
      <c r="C2" s="79"/>
      <c r="D2" s="77"/>
      <c r="E2" s="151" t="s">
        <v>31</v>
      </c>
      <c r="F2" s="147"/>
      <c r="G2" s="80">
        <f>C4/2</f>
        <v>439.28500000000003</v>
      </c>
      <c r="H2" s="79"/>
      <c r="I2" s="79"/>
    </row>
    <row r="3" spans="1:9" ht="12" customHeight="1" x14ac:dyDescent="0.15">
      <c r="A3" s="81"/>
      <c r="B3" s="82"/>
      <c r="C3" s="83"/>
      <c r="D3" s="82"/>
      <c r="E3" s="82"/>
      <c r="F3" s="82"/>
      <c r="G3" s="82"/>
      <c r="H3" s="77"/>
      <c r="I3" s="77"/>
    </row>
    <row r="4" spans="1:9" ht="24" customHeight="1" x14ac:dyDescent="0.15">
      <c r="A4" s="84"/>
      <c r="B4" s="60" t="s">
        <v>33</v>
      </c>
      <c r="C4" s="61">
        <f>SUM(C6:C125)</f>
        <v>878.57</v>
      </c>
      <c r="D4" s="60" t="s">
        <v>32</v>
      </c>
      <c r="E4" s="65">
        <f>SUMIFS(C6:C140,A6:A140,"&lt;&gt;N")</f>
        <v>0</v>
      </c>
      <c r="F4" s="60" t="s">
        <v>34</v>
      </c>
      <c r="G4" s="65">
        <f>SUMIFS(C6:C140,A6:A140,"&lt;&gt;F")</f>
        <v>878.57</v>
      </c>
      <c r="H4" s="65">
        <f>E4+G4</f>
        <v>878.57</v>
      </c>
      <c r="I4" s="60"/>
    </row>
    <row r="5" spans="1:9" ht="24" customHeight="1" x14ac:dyDescent="0.15">
      <c r="A5" s="85"/>
      <c r="B5" s="42" t="s">
        <v>162</v>
      </c>
      <c r="C5" s="43" t="s">
        <v>36</v>
      </c>
      <c r="D5" s="42" t="s">
        <v>37</v>
      </c>
      <c r="E5" s="42" t="s">
        <v>38</v>
      </c>
      <c r="F5" s="42" t="s">
        <v>39</v>
      </c>
      <c r="G5" s="42" t="s">
        <v>40</v>
      </c>
      <c r="H5" s="86" t="s">
        <v>37</v>
      </c>
      <c r="I5" s="60"/>
    </row>
    <row r="6" spans="1:9" ht="19.5" customHeight="1" x14ac:dyDescent="0.15">
      <c r="A6" s="84" t="s">
        <v>41</v>
      </c>
      <c r="B6" s="47">
        <v>45377</v>
      </c>
      <c r="C6" s="72">
        <v>3.8</v>
      </c>
      <c r="D6" s="49" t="s">
        <v>368</v>
      </c>
      <c r="E6" s="49">
        <v>24</v>
      </c>
      <c r="F6" s="49" t="s">
        <v>58</v>
      </c>
      <c r="G6" s="54" t="s">
        <v>18</v>
      </c>
      <c r="H6" s="87"/>
      <c r="I6" s="51" t="s">
        <v>257</v>
      </c>
    </row>
    <row r="7" spans="1:9" ht="19.5" customHeight="1" x14ac:dyDescent="0.15">
      <c r="A7" s="84" t="s">
        <v>41</v>
      </c>
      <c r="B7" s="47">
        <v>45377</v>
      </c>
      <c r="C7" s="72">
        <v>3.7</v>
      </c>
      <c r="D7" s="49" t="s">
        <v>369</v>
      </c>
      <c r="E7" s="49">
        <v>1</v>
      </c>
      <c r="F7" s="49" t="s">
        <v>58</v>
      </c>
      <c r="G7" s="54" t="s">
        <v>18</v>
      </c>
      <c r="H7" s="87"/>
      <c r="I7" s="51" t="s">
        <v>257</v>
      </c>
    </row>
    <row r="8" spans="1:9" ht="19.5" customHeight="1" x14ac:dyDescent="0.15">
      <c r="A8" s="84" t="s">
        <v>41</v>
      </c>
      <c r="B8" s="47">
        <v>45377</v>
      </c>
      <c r="C8" s="72">
        <v>2.85</v>
      </c>
      <c r="D8" s="49" t="s">
        <v>370</v>
      </c>
      <c r="E8" s="49">
        <v>1</v>
      </c>
      <c r="F8" s="49" t="s">
        <v>58</v>
      </c>
      <c r="G8" s="54" t="s">
        <v>18</v>
      </c>
      <c r="H8" s="87"/>
      <c r="I8" s="51" t="s">
        <v>257</v>
      </c>
    </row>
    <row r="9" spans="1:9" ht="19.5" customHeight="1" x14ac:dyDescent="0.15">
      <c r="A9" s="84" t="s">
        <v>41</v>
      </c>
      <c r="B9" s="47">
        <v>45377</v>
      </c>
      <c r="C9" s="72">
        <v>2.0499999999999998</v>
      </c>
      <c r="D9" s="49" t="s">
        <v>371</v>
      </c>
      <c r="E9" s="49">
        <v>1</v>
      </c>
      <c r="F9" s="49" t="s">
        <v>58</v>
      </c>
      <c r="G9" s="54" t="s">
        <v>17</v>
      </c>
      <c r="H9" s="87"/>
      <c r="I9" s="51" t="s">
        <v>257</v>
      </c>
    </row>
    <row r="10" spans="1:9" ht="19.5" customHeight="1" x14ac:dyDescent="0.15">
      <c r="A10" s="84" t="s">
        <v>41</v>
      </c>
      <c r="B10" s="47">
        <v>45377</v>
      </c>
      <c r="C10" s="72">
        <v>2.0499999999999998</v>
      </c>
      <c r="D10" s="49" t="s">
        <v>372</v>
      </c>
      <c r="E10" s="49">
        <v>1</v>
      </c>
      <c r="F10" s="49" t="s">
        <v>58</v>
      </c>
      <c r="G10" s="54" t="s">
        <v>17</v>
      </c>
      <c r="H10" s="87"/>
      <c r="I10" s="51" t="s">
        <v>257</v>
      </c>
    </row>
    <row r="11" spans="1:9" ht="19.5" customHeight="1" x14ac:dyDescent="0.15">
      <c r="A11" s="84" t="s">
        <v>41</v>
      </c>
      <c r="B11" s="47">
        <v>45377</v>
      </c>
      <c r="C11" s="72">
        <v>3.4</v>
      </c>
      <c r="D11" s="49" t="s">
        <v>373</v>
      </c>
      <c r="E11" s="49">
        <v>2</v>
      </c>
      <c r="F11" s="49" t="s">
        <v>58</v>
      </c>
      <c r="G11" s="54" t="s">
        <v>18</v>
      </c>
      <c r="H11" s="87"/>
      <c r="I11" s="51" t="s">
        <v>257</v>
      </c>
    </row>
    <row r="12" spans="1:9" ht="19.5" customHeight="1" x14ac:dyDescent="0.15">
      <c r="A12" s="84" t="s">
        <v>41</v>
      </c>
      <c r="B12" s="47">
        <v>45377</v>
      </c>
      <c r="C12" s="72">
        <v>1.3</v>
      </c>
      <c r="D12" s="49" t="s">
        <v>374</v>
      </c>
      <c r="E12" s="49">
        <v>1</v>
      </c>
      <c r="F12" s="49" t="s">
        <v>58</v>
      </c>
      <c r="G12" s="54" t="s">
        <v>18</v>
      </c>
      <c r="H12" s="87"/>
      <c r="I12" s="51" t="s">
        <v>257</v>
      </c>
    </row>
    <row r="13" spans="1:9" ht="19.5" customHeight="1" x14ac:dyDescent="0.15">
      <c r="A13" s="84" t="s">
        <v>41</v>
      </c>
      <c r="B13" s="47">
        <v>45377</v>
      </c>
      <c r="C13" s="72">
        <v>2.37</v>
      </c>
      <c r="D13" s="49" t="s">
        <v>375</v>
      </c>
      <c r="E13" s="49">
        <v>1</v>
      </c>
      <c r="F13" s="49" t="s">
        <v>58</v>
      </c>
      <c r="G13" s="54" t="s">
        <v>18</v>
      </c>
      <c r="H13" s="87"/>
      <c r="I13" s="51" t="s">
        <v>257</v>
      </c>
    </row>
    <row r="14" spans="1:9" ht="19.5" customHeight="1" x14ac:dyDescent="0.15">
      <c r="A14" s="84" t="s">
        <v>41</v>
      </c>
      <c r="B14" s="47">
        <v>45377</v>
      </c>
      <c r="C14" s="72">
        <v>0.95</v>
      </c>
      <c r="D14" s="49" t="s">
        <v>376</v>
      </c>
      <c r="E14" s="49">
        <v>1</v>
      </c>
      <c r="F14" s="49" t="s">
        <v>58</v>
      </c>
      <c r="G14" s="54" t="s">
        <v>18</v>
      </c>
      <c r="H14" s="87"/>
      <c r="I14" s="51" t="s">
        <v>257</v>
      </c>
    </row>
    <row r="15" spans="1:9" ht="19.5" customHeight="1" x14ac:dyDescent="0.15">
      <c r="A15" s="84" t="s">
        <v>41</v>
      </c>
      <c r="B15" s="47">
        <v>45377</v>
      </c>
      <c r="C15" s="72">
        <v>3.8</v>
      </c>
      <c r="D15" s="49" t="s">
        <v>377</v>
      </c>
      <c r="E15" s="49">
        <v>1</v>
      </c>
      <c r="F15" s="49" t="s">
        <v>58</v>
      </c>
      <c r="G15" s="54" t="s">
        <v>18</v>
      </c>
      <c r="H15" s="87"/>
      <c r="I15" s="51" t="s">
        <v>257</v>
      </c>
    </row>
    <row r="16" spans="1:9" ht="19.5" customHeight="1" x14ac:dyDescent="0.15">
      <c r="A16" s="84" t="s">
        <v>41</v>
      </c>
      <c r="B16" s="47">
        <v>45377</v>
      </c>
      <c r="C16" s="72">
        <v>3.9</v>
      </c>
      <c r="D16" s="49" t="s">
        <v>378</v>
      </c>
      <c r="E16" s="49">
        <v>2</v>
      </c>
      <c r="F16" s="49" t="s">
        <v>58</v>
      </c>
      <c r="G16" s="54" t="s">
        <v>18</v>
      </c>
      <c r="H16" s="87"/>
      <c r="I16" s="51" t="s">
        <v>257</v>
      </c>
    </row>
    <row r="17" spans="1:9" ht="19.5" customHeight="1" x14ac:dyDescent="0.15">
      <c r="A17" s="84" t="s">
        <v>41</v>
      </c>
      <c r="B17" s="47">
        <v>45377</v>
      </c>
      <c r="C17" s="72">
        <v>1.25</v>
      </c>
      <c r="D17" s="49" t="s">
        <v>137</v>
      </c>
      <c r="E17" s="49">
        <v>1</v>
      </c>
      <c r="F17" s="49" t="s">
        <v>58</v>
      </c>
      <c r="G17" s="54" t="s">
        <v>18</v>
      </c>
      <c r="H17" s="87"/>
      <c r="I17" s="51" t="s">
        <v>257</v>
      </c>
    </row>
    <row r="18" spans="1:9" ht="19.5" customHeight="1" x14ac:dyDescent="0.15">
      <c r="A18" s="84" t="s">
        <v>41</v>
      </c>
      <c r="B18" s="47">
        <v>45377</v>
      </c>
      <c r="C18" s="72">
        <v>1.1499999999999999</v>
      </c>
      <c r="D18" s="49" t="s">
        <v>379</v>
      </c>
      <c r="E18" s="49">
        <v>1</v>
      </c>
      <c r="F18" s="49" t="s">
        <v>58</v>
      </c>
      <c r="G18" s="54" t="s">
        <v>18</v>
      </c>
      <c r="H18" s="87"/>
      <c r="I18" s="51" t="s">
        <v>257</v>
      </c>
    </row>
    <row r="19" spans="1:9" ht="19.5" customHeight="1" x14ac:dyDescent="0.15">
      <c r="A19" s="84" t="s">
        <v>41</v>
      </c>
      <c r="B19" s="47">
        <v>45377</v>
      </c>
      <c r="C19" s="72">
        <v>1.3</v>
      </c>
      <c r="D19" s="49" t="s">
        <v>380</v>
      </c>
      <c r="E19" s="49">
        <v>1</v>
      </c>
      <c r="F19" s="49" t="s">
        <v>58</v>
      </c>
      <c r="G19" s="54" t="s">
        <v>18</v>
      </c>
      <c r="H19" s="87"/>
      <c r="I19" s="51" t="s">
        <v>257</v>
      </c>
    </row>
    <row r="20" spans="1:9" ht="19.5" customHeight="1" x14ac:dyDescent="0.15">
      <c r="A20" s="84" t="s">
        <v>41</v>
      </c>
      <c r="B20" s="47">
        <v>45377</v>
      </c>
      <c r="C20" s="72">
        <v>1.05</v>
      </c>
      <c r="D20" s="49" t="s">
        <v>380</v>
      </c>
      <c r="E20" s="49">
        <v>1</v>
      </c>
      <c r="F20" s="49" t="s">
        <v>58</v>
      </c>
      <c r="G20" s="54" t="s">
        <v>18</v>
      </c>
      <c r="H20" s="87"/>
      <c r="I20" s="51" t="s">
        <v>257</v>
      </c>
    </row>
    <row r="21" spans="1:9" ht="19.5" customHeight="1" x14ac:dyDescent="0.15">
      <c r="A21" s="84" t="s">
        <v>41</v>
      </c>
      <c r="B21" s="47">
        <v>45381</v>
      </c>
      <c r="C21" s="72">
        <v>1.4</v>
      </c>
      <c r="D21" s="49" t="s">
        <v>137</v>
      </c>
      <c r="E21" s="54">
        <v>4</v>
      </c>
      <c r="F21" s="49" t="s">
        <v>381</v>
      </c>
      <c r="G21" s="54" t="s">
        <v>18</v>
      </c>
      <c r="H21" s="87"/>
      <c r="I21" s="51" t="s">
        <v>257</v>
      </c>
    </row>
    <row r="22" spans="1:9" ht="19.5" customHeight="1" x14ac:dyDescent="0.15">
      <c r="A22" s="84" t="s">
        <v>41</v>
      </c>
      <c r="B22" s="47">
        <v>45380</v>
      </c>
      <c r="C22" s="72">
        <v>15</v>
      </c>
      <c r="D22" s="49" t="s">
        <v>382</v>
      </c>
      <c r="E22" s="54"/>
      <c r="F22" s="49" t="s">
        <v>383</v>
      </c>
      <c r="G22" s="54" t="s">
        <v>27</v>
      </c>
      <c r="H22" s="87"/>
      <c r="I22" s="51" t="s">
        <v>257</v>
      </c>
    </row>
    <row r="23" spans="1:9" ht="19.5" customHeight="1" x14ac:dyDescent="0.15">
      <c r="A23" s="84" t="s">
        <v>41</v>
      </c>
      <c r="B23" s="47">
        <v>45380</v>
      </c>
      <c r="C23" s="72">
        <v>12.5</v>
      </c>
      <c r="D23" s="49" t="s">
        <v>384</v>
      </c>
      <c r="E23" s="54"/>
      <c r="F23" s="49"/>
      <c r="G23" s="54" t="s">
        <v>18</v>
      </c>
      <c r="H23" s="87"/>
      <c r="I23" s="51" t="s">
        <v>257</v>
      </c>
    </row>
    <row r="24" spans="1:9" ht="19.5" customHeight="1" x14ac:dyDescent="0.15">
      <c r="A24" s="84" t="s">
        <v>41</v>
      </c>
      <c r="B24" s="47">
        <v>45380</v>
      </c>
      <c r="C24" s="72">
        <v>25.1</v>
      </c>
      <c r="D24" s="49" t="s">
        <v>385</v>
      </c>
      <c r="E24" s="54"/>
      <c r="F24" s="49" t="s">
        <v>386</v>
      </c>
      <c r="G24" s="54" t="s">
        <v>27</v>
      </c>
      <c r="H24" s="87"/>
      <c r="I24" s="51" t="s">
        <v>257</v>
      </c>
    </row>
    <row r="25" spans="1:9" ht="19.5" customHeight="1" x14ac:dyDescent="0.15">
      <c r="A25" s="84" t="s">
        <v>41</v>
      </c>
      <c r="B25" s="47">
        <v>45380</v>
      </c>
      <c r="C25" s="72">
        <v>2.9</v>
      </c>
      <c r="D25" s="49" t="s">
        <v>387</v>
      </c>
      <c r="E25" s="54"/>
      <c r="F25" s="49" t="s">
        <v>386</v>
      </c>
      <c r="G25" s="54" t="s">
        <v>27</v>
      </c>
      <c r="H25" s="87"/>
      <c r="I25" s="51" t="s">
        <v>257</v>
      </c>
    </row>
    <row r="26" spans="1:9" ht="19.5" customHeight="1" x14ac:dyDescent="0.15">
      <c r="A26" s="84" t="s">
        <v>41</v>
      </c>
      <c r="B26" s="47">
        <v>45380</v>
      </c>
      <c r="C26" s="72">
        <v>15.5</v>
      </c>
      <c r="D26" s="49" t="s">
        <v>388</v>
      </c>
      <c r="E26" s="54"/>
      <c r="F26" s="88" t="s">
        <v>389</v>
      </c>
      <c r="G26" s="54" t="s">
        <v>27</v>
      </c>
      <c r="H26" s="87"/>
      <c r="I26" s="51" t="s">
        <v>257</v>
      </c>
    </row>
    <row r="27" spans="1:9" ht="19.5" customHeight="1" x14ac:dyDescent="0.15">
      <c r="A27" s="84" t="s">
        <v>41</v>
      </c>
      <c r="B27" s="47">
        <v>45384</v>
      </c>
      <c r="C27" s="72">
        <v>1.84</v>
      </c>
      <c r="D27" s="49" t="s">
        <v>390</v>
      </c>
      <c r="E27" s="54"/>
      <c r="F27" s="88" t="s">
        <v>206</v>
      </c>
      <c r="G27" s="54" t="s">
        <v>17</v>
      </c>
      <c r="H27" s="87"/>
      <c r="I27" s="51" t="s">
        <v>257</v>
      </c>
    </row>
    <row r="28" spans="1:9" ht="19.5" customHeight="1" x14ac:dyDescent="0.15">
      <c r="A28" s="84" t="s">
        <v>41</v>
      </c>
      <c r="B28" s="47">
        <v>45384</v>
      </c>
      <c r="C28" s="72">
        <v>73.900000000000006</v>
      </c>
      <c r="D28" s="49" t="s">
        <v>391</v>
      </c>
      <c r="E28" s="54">
        <v>2</v>
      </c>
      <c r="F28" s="88" t="s">
        <v>43</v>
      </c>
      <c r="G28" s="54" t="s">
        <v>28</v>
      </c>
      <c r="H28" s="87"/>
      <c r="I28" s="51" t="s">
        <v>278</v>
      </c>
    </row>
    <row r="29" spans="1:9" ht="19.5" customHeight="1" x14ac:dyDescent="0.15">
      <c r="A29" s="84" t="s">
        <v>41</v>
      </c>
      <c r="B29" s="47">
        <v>45384</v>
      </c>
      <c r="C29" s="72">
        <v>1.0900000000000001</v>
      </c>
      <c r="D29" s="49" t="s">
        <v>392</v>
      </c>
      <c r="E29" s="54"/>
      <c r="F29" s="88" t="s">
        <v>103</v>
      </c>
      <c r="G29" s="54" t="s">
        <v>18</v>
      </c>
      <c r="H29" s="87"/>
      <c r="I29" s="51" t="s">
        <v>257</v>
      </c>
    </row>
    <row r="30" spans="1:9" ht="19.5" customHeight="1" x14ac:dyDescent="0.15">
      <c r="A30" s="84" t="s">
        <v>41</v>
      </c>
      <c r="B30" s="47">
        <v>45384</v>
      </c>
      <c r="C30" s="72">
        <v>2.99</v>
      </c>
      <c r="D30" s="49" t="s">
        <v>160</v>
      </c>
      <c r="E30" s="54"/>
      <c r="F30" s="88" t="s">
        <v>103</v>
      </c>
      <c r="G30" s="54" t="s">
        <v>18</v>
      </c>
      <c r="H30" s="87"/>
      <c r="I30" s="51" t="s">
        <v>257</v>
      </c>
    </row>
    <row r="31" spans="1:9" ht="19.5" customHeight="1" x14ac:dyDescent="0.15">
      <c r="A31" s="84" t="s">
        <v>41</v>
      </c>
      <c r="B31" s="47">
        <v>45385</v>
      </c>
      <c r="C31" s="72">
        <v>4.09</v>
      </c>
      <c r="D31" s="49" t="s">
        <v>393</v>
      </c>
      <c r="E31" s="54"/>
      <c r="F31" s="88" t="s">
        <v>103</v>
      </c>
      <c r="G31" s="54" t="s">
        <v>18</v>
      </c>
      <c r="H31" s="87"/>
      <c r="I31" s="51" t="s">
        <v>257</v>
      </c>
    </row>
    <row r="32" spans="1:9" ht="19.5" customHeight="1" x14ac:dyDescent="0.15">
      <c r="A32" s="84" t="s">
        <v>41</v>
      </c>
      <c r="B32" s="47">
        <v>45385</v>
      </c>
      <c r="C32" s="72">
        <v>2.39</v>
      </c>
      <c r="D32" s="49" t="s">
        <v>394</v>
      </c>
      <c r="E32" s="49"/>
      <c r="F32" s="88" t="s">
        <v>103</v>
      </c>
      <c r="G32" s="54" t="s">
        <v>18</v>
      </c>
      <c r="H32" s="87"/>
      <c r="I32" s="51" t="s">
        <v>257</v>
      </c>
    </row>
    <row r="33" spans="1:9" ht="19.5" customHeight="1" x14ac:dyDescent="0.15">
      <c r="A33" s="84" t="s">
        <v>41</v>
      </c>
      <c r="B33" s="47">
        <v>45385</v>
      </c>
      <c r="C33" s="72">
        <f>2.15 - 0.46</f>
        <v>1.69</v>
      </c>
      <c r="D33" s="49" t="s">
        <v>395</v>
      </c>
      <c r="E33" s="54"/>
      <c r="F33" s="88" t="s">
        <v>103</v>
      </c>
      <c r="G33" s="54" t="s">
        <v>18</v>
      </c>
      <c r="H33" s="87"/>
      <c r="I33" s="51" t="s">
        <v>257</v>
      </c>
    </row>
    <row r="34" spans="1:9" ht="19.5" customHeight="1" x14ac:dyDescent="0.15">
      <c r="A34" s="84" t="s">
        <v>41</v>
      </c>
      <c r="B34" s="47">
        <v>45385</v>
      </c>
      <c r="C34" s="72">
        <v>4.29</v>
      </c>
      <c r="D34" s="49" t="s">
        <v>396</v>
      </c>
      <c r="E34" s="54"/>
      <c r="F34" s="88" t="s">
        <v>103</v>
      </c>
      <c r="G34" s="54" t="s">
        <v>18</v>
      </c>
      <c r="H34" s="87"/>
      <c r="I34" s="51" t="s">
        <v>257</v>
      </c>
    </row>
    <row r="35" spans="1:9" ht="19.5" customHeight="1" x14ac:dyDescent="0.15">
      <c r="A35" s="84" t="s">
        <v>41</v>
      </c>
      <c r="B35" s="47">
        <v>45385</v>
      </c>
      <c r="C35" s="72">
        <v>2.79</v>
      </c>
      <c r="D35" s="49" t="s">
        <v>397</v>
      </c>
      <c r="E35" s="54"/>
      <c r="F35" s="88" t="s">
        <v>103</v>
      </c>
      <c r="G35" s="54" t="s">
        <v>18</v>
      </c>
      <c r="H35" s="87"/>
      <c r="I35" s="51" t="s">
        <v>257</v>
      </c>
    </row>
    <row r="36" spans="1:9" ht="19.5" customHeight="1" x14ac:dyDescent="0.15">
      <c r="A36" s="84" t="s">
        <v>41</v>
      </c>
      <c r="B36" s="47">
        <v>45386</v>
      </c>
      <c r="C36" s="72">
        <v>1.99</v>
      </c>
      <c r="D36" s="49" t="s">
        <v>398</v>
      </c>
      <c r="E36" s="54"/>
      <c r="F36" s="54" t="s">
        <v>264</v>
      </c>
      <c r="G36" s="54" t="s">
        <v>18</v>
      </c>
      <c r="H36" s="87"/>
      <c r="I36" s="51" t="s">
        <v>257</v>
      </c>
    </row>
    <row r="37" spans="1:9" ht="19.5" customHeight="1" x14ac:dyDescent="0.15">
      <c r="A37" s="84" t="s">
        <v>41</v>
      </c>
      <c r="B37" s="47">
        <v>45386</v>
      </c>
      <c r="C37" s="72">
        <f>11.25-2.81</f>
        <v>8.44</v>
      </c>
      <c r="D37" s="49" t="s">
        <v>343</v>
      </c>
      <c r="E37" s="54"/>
      <c r="F37" s="54" t="s">
        <v>264</v>
      </c>
      <c r="G37" s="54" t="s">
        <v>18</v>
      </c>
      <c r="H37" s="87"/>
      <c r="I37" s="51" t="s">
        <v>257</v>
      </c>
    </row>
    <row r="38" spans="1:9" ht="19.5" customHeight="1" x14ac:dyDescent="0.15">
      <c r="A38" s="84" t="s">
        <v>41</v>
      </c>
      <c r="B38" s="47">
        <v>45386</v>
      </c>
      <c r="C38" s="72">
        <v>2.39</v>
      </c>
      <c r="D38" s="49" t="s">
        <v>331</v>
      </c>
      <c r="E38" s="54"/>
      <c r="F38" s="54" t="s">
        <v>264</v>
      </c>
      <c r="G38" s="54" t="s">
        <v>18</v>
      </c>
      <c r="H38" s="87"/>
      <c r="I38" s="51" t="s">
        <v>257</v>
      </c>
    </row>
    <row r="39" spans="1:9" ht="19.5" customHeight="1" x14ac:dyDescent="0.15">
      <c r="A39" s="84" t="s">
        <v>41</v>
      </c>
      <c r="B39" s="47">
        <v>45386</v>
      </c>
      <c r="C39" s="72">
        <v>1.39</v>
      </c>
      <c r="D39" s="49" t="s">
        <v>399</v>
      </c>
      <c r="E39" s="54"/>
      <c r="F39" s="54" t="s">
        <v>264</v>
      </c>
      <c r="G39" s="54" t="s">
        <v>18</v>
      </c>
      <c r="H39" s="87"/>
      <c r="I39" s="51" t="s">
        <v>257</v>
      </c>
    </row>
    <row r="40" spans="1:9" ht="19.5" customHeight="1" x14ac:dyDescent="0.15">
      <c r="A40" s="84" t="s">
        <v>41</v>
      </c>
      <c r="B40" s="47">
        <v>45386</v>
      </c>
      <c r="C40" s="72">
        <v>3.79</v>
      </c>
      <c r="D40" s="49" t="s">
        <v>247</v>
      </c>
      <c r="E40" s="54"/>
      <c r="F40" s="54" t="s">
        <v>264</v>
      </c>
      <c r="G40" s="54" t="s">
        <v>18</v>
      </c>
      <c r="H40" s="87"/>
      <c r="I40" s="51" t="s">
        <v>257</v>
      </c>
    </row>
    <row r="41" spans="1:9" ht="19.5" customHeight="1" x14ac:dyDescent="0.15">
      <c r="A41" s="84" t="s">
        <v>41</v>
      </c>
      <c r="B41" s="47">
        <v>45387</v>
      </c>
      <c r="C41" s="72">
        <v>33.1</v>
      </c>
      <c r="D41" s="49" t="s">
        <v>400</v>
      </c>
      <c r="E41" s="54">
        <v>14</v>
      </c>
      <c r="F41" s="54" t="s">
        <v>401</v>
      </c>
      <c r="G41" s="54" t="s">
        <v>27</v>
      </c>
      <c r="H41" s="87"/>
      <c r="I41" s="51" t="s">
        <v>257</v>
      </c>
    </row>
    <row r="42" spans="1:9" ht="19.5" customHeight="1" x14ac:dyDescent="0.15">
      <c r="A42" s="84" t="s">
        <v>41</v>
      </c>
      <c r="B42" s="47">
        <v>45388</v>
      </c>
      <c r="C42" s="72">
        <v>6.72</v>
      </c>
      <c r="D42" s="49" t="s">
        <v>402</v>
      </c>
      <c r="E42" s="54"/>
      <c r="F42" s="54" t="s">
        <v>264</v>
      </c>
      <c r="G42" s="54" t="s">
        <v>18</v>
      </c>
      <c r="H42" s="87"/>
      <c r="I42" s="51" t="s">
        <v>257</v>
      </c>
    </row>
    <row r="43" spans="1:9" ht="19.5" customHeight="1" x14ac:dyDescent="0.15">
      <c r="A43" s="84" t="s">
        <v>41</v>
      </c>
      <c r="B43" s="47">
        <v>45388</v>
      </c>
      <c r="C43" s="72">
        <v>5.23</v>
      </c>
      <c r="D43" s="49" t="s">
        <v>343</v>
      </c>
      <c r="E43" s="54"/>
      <c r="F43" s="54" t="s">
        <v>264</v>
      </c>
      <c r="G43" s="54" t="s">
        <v>18</v>
      </c>
      <c r="H43" s="87"/>
      <c r="I43" s="51" t="s">
        <v>257</v>
      </c>
    </row>
    <row r="44" spans="1:9" ht="19.5" customHeight="1" x14ac:dyDescent="0.15">
      <c r="A44" s="84" t="s">
        <v>41</v>
      </c>
      <c r="B44" s="47">
        <v>45388</v>
      </c>
      <c r="C44" s="72">
        <v>3.65</v>
      </c>
      <c r="D44" s="49" t="s">
        <v>403</v>
      </c>
      <c r="E44" s="54"/>
      <c r="F44" s="54" t="s">
        <v>264</v>
      </c>
      <c r="G44" s="54" t="s">
        <v>18</v>
      </c>
      <c r="H44" s="87"/>
      <c r="I44" s="51" t="s">
        <v>257</v>
      </c>
    </row>
    <row r="45" spans="1:9" ht="19.5" customHeight="1" x14ac:dyDescent="0.15">
      <c r="A45" s="84" t="s">
        <v>41</v>
      </c>
      <c r="B45" s="47">
        <v>45390</v>
      </c>
      <c r="C45" s="72">
        <v>179.94</v>
      </c>
      <c r="D45" s="49" t="s">
        <v>404</v>
      </c>
      <c r="E45" s="54">
        <v>2</v>
      </c>
      <c r="F45" s="54" t="s">
        <v>405</v>
      </c>
      <c r="G45" s="54" t="s">
        <v>24</v>
      </c>
      <c r="H45" s="87"/>
      <c r="I45" s="51" t="s">
        <v>278</v>
      </c>
    </row>
    <row r="46" spans="1:9" ht="19.5" customHeight="1" x14ac:dyDescent="0.15">
      <c r="A46" s="84" t="s">
        <v>41</v>
      </c>
      <c r="B46" s="47">
        <v>45390</v>
      </c>
      <c r="C46" s="72">
        <v>2.8</v>
      </c>
      <c r="D46" s="49" t="s">
        <v>216</v>
      </c>
      <c r="E46" s="54">
        <v>4</v>
      </c>
      <c r="F46" s="54" t="s">
        <v>264</v>
      </c>
      <c r="G46" s="54" t="s">
        <v>18</v>
      </c>
      <c r="H46" s="87"/>
      <c r="I46" s="51" t="s">
        <v>257</v>
      </c>
    </row>
    <row r="47" spans="1:9" ht="19.5" customHeight="1" x14ac:dyDescent="0.15">
      <c r="A47" s="84" t="s">
        <v>41</v>
      </c>
      <c r="B47" s="47">
        <v>45390</v>
      </c>
      <c r="C47" s="72">
        <v>3.12</v>
      </c>
      <c r="D47" s="49" t="s">
        <v>310</v>
      </c>
      <c r="E47" s="54">
        <v>4</v>
      </c>
      <c r="F47" s="54" t="s">
        <v>264</v>
      </c>
      <c r="G47" s="54" t="s">
        <v>18</v>
      </c>
      <c r="H47" s="89"/>
      <c r="I47" s="73" t="s">
        <v>257</v>
      </c>
    </row>
    <row r="48" spans="1:9" ht="19.5" customHeight="1" x14ac:dyDescent="0.15">
      <c r="A48" s="84" t="s">
        <v>41</v>
      </c>
      <c r="B48" s="47">
        <v>45390</v>
      </c>
      <c r="C48" s="72">
        <v>1.68</v>
      </c>
      <c r="D48" s="49" t="s">
        <v>311</v>
      </c>
      <c r="E48" s="54">
        <v>2</v>
      </c>
      <c r="F48" s="54" t="s">
        <v>264</v>
      </c>
      <c r="G48" s="54" t="s">
        <v>18</v>
      </c>
      <c r="H48" s="89"/>
      <c r="I48" s="73" t="s">
        <v>257</v>
      </c>
    </row>
    <row r="49" spans="1:9" ht="19.5" customHeight="1" x14ac:dyDescent="0.15">
      <c r="A49" s="84" t="s">
        <v>41</v>
      </c>
      <c r="B49" s="47">
        <v>45390</v>
      </c>
      <c r="C49" s="72">
        <v>1.24</v>
      </c>
      <c r="D49" s="49" t="s">
        <v>406</v>
      </c>
      <c r="E49" s="54">
        <v>1</v>
      </c>
      <c r="F49" s="54" t="s">
        <v>264</v>
      </c>
      <c r="G49" s="54" t="s">
        <v>18</v>
      </c>
      <c r="H49" s="89"/>
      <c r="I49" s="73" t="s">
        <v>257</v>
      </c>
    </row>
    <row r="50" spans="1:9" ht="19.5" customHeight="1" x14ac:dyDescent="0.15">
      <c r="A50" s="84" t="s">
        <v>41</v>
      </c>
      <c r="B50" s="47">
        <v>45390</v>
      </c>
      <c r="C50" s="72">
        <v>1.25</v>
      </c>
      <c r="D50" s="49" t="s">
        <v>407</v>
      </c>
      <c r="E50" s="54">
        <v>1</v>
      </c>
      <c r="F50" s="54" t="s">
        <v>264</v>
      </c>
      <c r="G50" s="54" t="s">
        <v>18</v>
      </c>
      <c r="H50" s="89"/>
      <c r="I50" s="73" t="s">
        <v>257</v>
      </c>
    </row>
    <row r="51" spans="1:9" ht="19.5" customHeight="1" x14ac:dyDescent="0.15">
      <c r="A51" s="84" t="s">
        <v>41</v>
      </c>
      <c r="B51" s="47">
        <v>45390</v>
      </c>
      <c r="C51" s="72">
        <v>1.24</v>
      </c>
      <c r="D51" s="49" t="s">
        <v>297</v>
      </c>
      <c r="E51" s="54"/>
      <c r="F51" s="54" t="s">
        <v>264</v>
      </c>
      <c r="G51" s="54" t="s">
        <v>18</v>
      </c>
      <c r="H51" s="89"/>
      <c r="I51" s="73" t="s">
        <v>257</v>
      </c>
    </row>
    <row r="52" spans="1:9" ht="19.5" customHeight="1" x14ac:dyDescent="0.15">
      <c r="A52" s="84" t="s">
        <v>41</v>
      </c>
      <c r="B52" s="47">
        <v>45390</v>
      </c>
      <c r="C52" s="72">
        <v>2.19</v>
      </c>
      <c r="D52" s="49" t="s">
        <v>408</v>
      </c>
      <c r="E52" s="54">
        <v>1</v>
      </c>
      <c r="F52" s="54" t="s">
        <v>264</v>
      </c>
      <c r="G52" s="54" t="s">
        <v>18</v>
      </c>
      <c r="H52" s="89"/>
      <c r="I52" s="73" t="s">
        <v>257</v>
      </c>
    </row>
    <row r="53" spans="1:9" ht="19.5" customHeight="1" x14ac:dyDescent="0.15">
      <c r="A53" s="84" t="s">
        <v>41</v>
      </c>
      <c r="B53" s="47">
        <v>45390</v>
      </c>
      <c r="C53" s="72">
        <v>9.6</v>
      </c>
      <c r="D53" s="49" t="s">
        <v>314</v>
      </c>
      <c r="E53" s="54"/>
      <c r="F53" s="54" t="s">
        <v>264</v>
      </c>
      <c r="G53" s="54" t="s">
        <v>18</v>
      </c>
      <c r="H53" s="89"/>
      <c r="I53" s="73" t="s">
        <v>257</v>
      </c>
    </row>
    <row r="54" spans="1:9" ht="19.5" customHeight="1" x14ac:dyDescent="0.15">
      <c r="A54" s="84" t="s">
        <v>41</v>
      </c>
      <c r="B54" s="47">
        <v>45390</v>
      </c>
      <c r="C54" s="72">
        <v>0.52</v>
      </c>
      <c r="D54" s="49" t="s">
        <v>348</v>
      </c>
      <c r="E54" s="54">
        <v>2</v>
      </c>
      <c r="F54" s="54" t="s">
        <v>264</v>
      </c>
      <c r="G54" s="54" t="s">
        <v>18</v>
      </c>
      <c r="H54" s="89"/>
      <c r="I54" s="73" t="s">
        <v>257</v>
      </c>
    </row>
    <row r="55" spans="1:9" ht="19.5" customHeight="1" x14ac:dyDescent="0.15">
      <c r="A55" s="84" t="s">
        <v>41</v>
      </c>
      <c r="B55" s="47">
        <v>45390</v>
      </c>
      <c r="C55" s="72">
        <v>1.87</v>
      </c>
      <c r="D55" s="49" t="s">
        <v>409</v>
      </c>
      <c r="E55" s="54"/>
      <c r="F55" s="54" t="s">
        <v>264</v>
      </c>
      <c r="G55" s="54" t="s">
        <v>18</v>
      </c>
      <c r="H55" s="89"/>
      <c r="I55" s="73" t="s">
        <v>257</v>
      </c>
    </row>
    <row r="56" spans="1:9" ht="19.5" customHeight="1" x14ac:dyDescent="0.15">
      <c r="A56" s="84" t="s">
        <v>41</v>
      </c>
      <c r="B56" s="47">
        <v>45390</v>
      </c>
      <c r="C56" s="72">
        <v>0.94</v>
      </c>
      <c r="D56" s="49" t="s">
        <v>254</v>
      </c>
      <c r="E56" s="54">
        <v>2</v>
      </c>
      <c r="F56" s="54" t="s">
        <v>264</v>
      </c>
      <c r="G56" s="54" t="s">
        <v>18</v>
      </c>
      <c r="H56" s="89"/>
      <c r="I56" s="73" t="s">
        <v>257</v>
      </c>
    </row>
    <row r="57" spans="1:9" ht="19.5" customHeight="1" x14ac:dyDescent="0.15">
      <c r="A57" s="84" t="s">
        <v>41</v>
      </c>
      <c r="B57" s="47">
        <v>45390</v>
      </c>
      <c r="C57" s="72">
        <v>0.99</v>
      </c>
      <c r="D57" s="49" t="s">
        <v>61</v>
      </c>
      <c r="E57" s="54">
        <v>1</v>
      </c>
      <c r="F57" s="54" t="s">
        <v>264</v>
      </c>
      <c r="G57" s="54" t="s">
        <v>17</v>
      </c>
      <c r="H57" s="89"/>
      <c r="I57" s="73" t="s">
        <v>257</v>
      </c>
    </row>
    <row r="58" spans="1:9" ht="19.5" customHeight="1" x14ac:dyDescent="0.15">
      <c r="A58" s="84" t="s">
        <v>41</v>
      </c>
      <c r="B58" s="47">
        <v>45390</v>
      </c>
      <c r="C58" s="72">
        <v>1.81</v>
      </c>
      <c r="D58" s="49" t="s">
        <v>410</v>
      </c>
      <c r="E58" s="54"/>
      <c r="F58" s="54" t="s">
        <v>264</v>
      </c>
      <c r="G58" s="54" t="s">
        <v>17</v>
      </c>
      <c r="H58" s="89"/>
      <c r="I58" s="73" t="s">
        <v>257</v>
      </c>
    </row>
    <row r="59" spans="1:9" ht="19.5" customHeight="1" x14ac:dyDescent="0.15">
      <c r="A59" s="84" t="s">
        <v>41</v>
      </c>
      <c r="B59" s="47">
        <v>45390</v>
      </c>
      <c r="C59" s="72">
        <v>3.79</v>
      </c>
      <c r="D59" s="49" t="s">
        <v>247</v>
      </c>
      <c r="E59" s="54">
        <v>24</v>
      </c>
      <c r="F59" s="54" t="s">
        <v>264</v>
      </c>
      <c r="G59" s="54" t="s">
        <v>18</v>
      </c>
      <c r="H59" s="89"/>
      <c r="I59" s="73" t="s">
        <v>257</v>
      </c>
    </row>
    <row r="60" spans="1:9" ht="19.5" customHeight="1" x14ac:dyDescent="0.15">
      <c r="A60" s="84" t="s">
        <v>41</v>
      </c>
      <c r="B60" s="47">
        <v>45391</v>
      </c>
      <c r="C60" s="72">
        <v>9.85</v>
      </c>
      <c r="D60" s="49" t="s">
        <v>320</v>
      </c>
      <c r="E60" s="54"/>
      <c r="F60" s="54"/>
      <c r="G60" s="54" t="s">
        <v>16</v>
      </c>
      <c r="H60" s="89"/>
      <c r="I60" s="73" t="s">
        <v>257</v>
      </c>
    </row>
    <row r="61" spans="1:9" ht="19.5" customHeight="1" x14ac:dyDescent="0.15">
      <c r="A61" s="84" t="s">
        <v>41</v>
      </c>
      <c r="B61" s="47">
        <v>45391</v>
      </c>
      <c r="C61" s="90">
        <v>10.220000000000001</v>
      </c>
      <c r="D61" s="49" t="s">
        <v>411</v>
      </c>
      <c r="E61" s="54"/>
      <c r="F61" s="54"/>
      <c r="G61" s="54" t="s">
        <v>16</v>
      </c>
      <c r="H61" s="89"/>
      <c r="I61" s="73" t="s">
        <v>257</v>
      </c>
    </row>
    <row r="62" spans="1:9" ht="19.5" customHeight="1" x14ac:dyDescent="0.15">
      <c r="A62" s="84" t="s">
        <v>41</v>
      </c>
      <c r="B62" s="47">
        <v>45391</v>
      </c>
      <c r="C62" s="72">
        <v>11</v>
      </c>
      <c r="D62" s="49" t="s">
        <v>412</v>
      </c>
      <c r="E62" s="54" t="s">
        <v>413</v>
      </c>
      <c r="F62" s="54"/>
      <c r="G62" s="54" t="s">
        <v>16</v>
      </c>
      <c r="H62" s="89"/>
      <c r="I62" s="73" t="s">
        <v>257</v>
      </c>
    </row>
    <row r="63" spans="1:9" ht="19.5" customHeight="1" x14ac:dyDescent="0.15">
      <c r="A63" s="84" t="s">
        <v>41</v>
      </c>
      <c r="B63" s="47">
        <v>45391</v>
      </c>
      <c r="C63" s="72">
        <v>31.93</v>
      </c>
      <c r="D63" s="49" t="s">
        <v>414</v>
      </c>
      <c r="E63" s="54" t="s">
        <v>415</v>
      </c>
      <c r="F63" s="54"/>
      <c r="G63" s="54" t="s">
        <v>16</v>
      </c>
      <c r="H63" s="89"/>
      <c r="I63" s="73" t="s">
        <v>257</v>
      </c>
    </row>
    <row r="64" spans="1:9" ht="19.5" customHeight="1" x14ac:dyDescent="0.15">
      <c r="A64" s="84" t="s">
        <v>41</v>
      </c>
      <c r="B64" s="47">
        <v>45392</v>
      </c>
      <c r="C64" s="72">
        <v>8.4</v>
      </c>
      <c r="D64" s="49" t="s">
        <v>416</v>
      </c>
      <c r="E64" s="54" t="s">
        <v>417</v>
      </c>
      <c r="F64" s="54"/>
      <c r="G64" s="54" t="s">
        <v>18</v>
      </c>
      <c r="H64" s="89"/>
      <c r="I64" s="73" t="s">
        <v>257</v>
      </c>
    </row>
    <row r="65" spans="1:9" ht="19.5" customHeight="1" x14ac:dyDescent="0.15">
      <c r="A65" s="84" t="s">
        <v>41</v>
      </c>
      <c r="B65" s="47">
        <v>45393</v>
      </c>
      <c r="C65" s="72">
        <v>3.09</v>
      </c>
      <c r="D65" s="49" t="s">
        <v>418</v>
      </c>
      <c r="E65" s="54"/>
      <c r="F65" s="54" t="s">
        <v>206</v>
      </c>
      <c r="G65" s="54" t="s">
        <v>17</v>
      </c>
      <c r="H65" s="89"/>
      <c r="I65" s="73" t="s">
        <v>257</v>
      </c>
    </row>
    <row r="66" spans="1:9" ht="19.5" customHeight="1" x14ac:dyDescent="0.15">
      <c r="A66" s="84" t="s">
        <v>41</v>
      </c>
      <c r="B66" s="47">
        <v>45392</v>
      </c>
      <c r="C66" s="72">
        <v>14.8</v>
      </c>
      <c r="D66" s="49" t="s">
        <v>419</v>
      </c>
      <c r="E66" s="54"/>
      <c r="F66" s="54" t="s">
        <v>420</v>
      </c>
      <c r="G66" s="54" t="s">
        <v>18</v>
      </c>
      <c r="H66" s="89"/>
      <c r="I66" s="73" t="s">
        <v>257</v>
      </c>
    </row>
    <row r="67" spans="1:9" ht="19.5" customHeight="1" x14ac:dyDescent="0.15">
      <c r="A67" s="84" t="s">
        <v>41</v>
      </c>
      <c r="B67" s="47">
        <v>45392</v>
      </c>
      <c r="C67" s="72">
        <v>1.5</v>
      </c>
      <c r="D67" s="49" t="s">
        <v>63</v>
      </c>
      <c r="E67" s="54"/>
      <c r="F67" s="54" t="s">
        <v>420</v>
      </c>
      <c r="G67" s="54" t="s">
        <v>18</v>
      </c>
      <c r="H67" s="89"/>
      <c r="I67" s="73" t="s">
        <v>257</v>
      </c>
    </row>
    <row r="68" spans="1:9" ht="19.5" customHeight="1" x14ac:dyDescent="0.15">
      <c r="A68" s="84" t="s">
        <v>41</v>
      </c>
      <c r="B68" s="47">
        <v>45392</v>
      </c>
      <c r="C68" s="72">
        <v>1.9</v>
      </c>
      <c r="D68" s="49" t="s">
        <v>302</v>
      </c>
      <c r="E68" s="54"/>
      <c r="F68" s="54" t="s">
        <v>420</v>
      </c>
      <c r="G68" s="54" t="s">
        <v>18</v>
      </c>
      <c r="H68" s="89"/>
      <c r="I68" s="73" t="s">
        <v>257</v>
      </c>
    </row>
    <row r="69" spans="1:9" ht="19.5" customHeight="1" x14ac:dyDescent="0.15">
      <c r="A69" s="84" t="s">
        <v>41</v>
      </c>
      <c r="B69" s="47">
        <v>45392</v>
      </c>
      <c r="C69" s="72">
        <v>1.65</v>
      </c>
      <c r="D69" s="49" t="s">
        <v>421</v>
      </c>
      <c r="E69" s="54"/>
      <c r="F69" s="54" t="s">
        <v>420</v>
      </c>
      <c r="G69" s="54" t="s">
        <v>18</v>
      </c>
      <c r="H69" s="89"/>
      <c r="I69" s="73" t="s">
        <v>257</v>
      </c>
    </row>
    <row r="70" spans="1:9" ht="19.5" customHeight="1" x14ac:dyDescent="0.15">
      <c r="A70" s="84" t="s">
        <v>41</v>
      </c>
      <c r="B70" s="47">
        <v>45392</v>
      </c>
      <c r="C70" s="72">
        <v>1.2</v>
      </c>
      <c r="D70" s="49" t="s">
        <v>188</v>
      </c>
      <c r="E70" s="54"/>
      <c r="F70" s="54" t="s">
        <v>420</v>
      </c>
      <c r="G70" s="54" t="s">
        <v>18</v>
      </c>
      <c r="H70" s="89"/>
      <c r="I70" s="73" t="s">
        <v>257</v>
      </c>
    </row>
    <row r="71" spans="1:9" ht="19.5" customHeight="1" x14ac:dyDescent="0.15">
      <c r="A71" s="84" t="s">
        <v>41</v>
      </c>
      <c r="B71" s="47">
        <v>45392</v>
      </c>
      <c r="C71" s="72">
        <v>1.3</v>
      </c>
      <c r="D71" s="49" t="s">
        <v>422</v>
      </c>
      <c r="E71" s="54"/>
      <c r="F71" s="54" t="s">
        <v>420</v>
      </c>
      <c r="G71" s="54" t="s">
        <v>18</v>
      </c>
      <c r="H71" s="89"/>
      <c r="I71" s="73" t="s">
        <v>257</v>
      </c>
    </row>
    <row r="72" spans="1:9" ht="19.5" customHeight="1" x14ac:dyDescent="0.15">
      <c r="A72" s="84" t="s">
        <v>41</v>
      </c>
      <c r="B72" s="47">
        <v>45392</v>
      </c>
      <c r="C72" s="72">
        <v>1.35</v>
      </c>
      <c r="D72" s="49" t="s">
        <v>62</v>
      </c>
      <c r="E72" s="54"/>
      <c r="F72" s="54" t="s">
        <v>420</v>
      </c>
      <c r="G72" s="54" t="s">
        <v>18</v>
      </c>
      <c r="H72" s="89"/>
      <c r="I72" s="73" t="s">
        <v>257</v>
      </c>
    </row>
    <row r="73" spans="1:9" ht="19.5" customHeight="1" x14ac:dyDescent="0.15">
      <c r="A73" s="84" t="s">
        <v>41</v>
      </c>
      <c r="B73" s="47">
        <v>45392</v>
      </c>
      <c r="C73" s="72">
        <v>3.4</v>
      </c>
      <c r="D73" s="49" t="s">
        <v>271</v>
      </c>
      <c r="E73" s="54"/>
      <c r="F73" s="54" t="s">
        <v>420</v>
      </c>
      <c r="G73" s="54" t="s">
        <v>18</v>
      </c>
      <c r="H73" s="89"/>
      <c r="I73" s="73" t="s">
        <v>257</v>
      </c>
    </row>
    <row r="74" spans="1:9" ht="19.5" customHeight="1" x14ac:dyDescent="0.15">
      <c r="A74" s="84" t="s">
        <v>41</v>
      </c>
      <c r="B74" s="47">
        <v>45392</v>
      </c>
      <c r="C74" s="72">
        <v>3.78</v>
      </c>
      <c r="D74" s="49" t="s">
        <v>185</v>
      </c>
      <c r="E74" s="54"/>
      <c r="F74" s="54" t="s">
        <v>420</v>
      </c>
      <c r="G74" s="54" t="s">
        <v>18</v>
      </c>
      <c r="H74" s="89"/>
      <c r="I74" s="73" t="s">
        <v>257</v>
      </c>
    </row>
    <row r="75" spans="1:9" ht="19.5" customHeight="1" x14ac:dyDescent="0.15">
      <c r="A75" s="84" t="s">
        <v>41</v>
      </c>
      <c r="B75" s="47">
        <v>45392</v>
      </c>
      <c r="C75" s="72">
        <v>3.5</v>
      </c>
      <c r="D75" s="49" t="s">
        <v>423</v>
      </c>
      <c r="E75" s="54"/>
      <c r="F75" s="54" t="s">
        <v>420</v>
      </c>
      <c r="G75" s="54" t="s">
        <v>18</v>
      </c>
      <c r="H75" s="89"/>
      <c r="I75" s="73" t="s">
        <v>257</v>
      </c>
    </row>
    <row r="76" spans="1:9" ht="19.5" customHeight="1" x14ac:dyDescent="0.15">
      <c r="A76" s="84" t="s">
        <v>41</v>
      </c>
      <c r="B76" s="47">
        <v>45392</v>
      </c>
      <c r="C76" s="72">
        <v>1.4</v>
      </c>
      <c r="D76" s="49" t="s">
        <v>424</v>
      </c>
      <c r="E76" s="54"/>
      <c r="F76" s="54" t="s">
        <v>420</v>
      </c>
      <c r="G76" s="54" t="s">
        <v>18</v>
      </c>
      <c r="H76" s="89"/>
      <c r="I76" s="73" t="s">
        <v>257</v>
      </c>
    </row>
    <row r="77" spans="1:9" ht="19.5" customHeight="1" x14ac:dyDescent="0.15">
      <c r="A77" s="84" t="s">
        <v>41</v>
      </c>
      <c r="B77" s="47">
        <v>45392</v>
      </c>
      <c r="C77" s="72">
        <v>1</v>
      </c>
      <c r="D77" s="49" t="s">
        <v>195</v>
      </c>
      <c r="E77" s="54"/>
      <c r="F77" s="54" t="s">
        <v>420</v>
      </c>
      <c r="G77" s="54" t="s">
        <v>18</v>
      </c>
      <c r="H77" s="89"/>
      <c r="I77" s="73" t="s">
        <v>257</v>
      </c>
    </row>
    <row r="78" spans="1:9" ht="19.5" customHeight="1" x14ac:dyDescent="0.15">
      <c r="A78" s="84" t="s">
        <v>41</v>
      </c>
      <c r="B78" s="47">
        <v>45393</v>
      </c>
      <c r="C78" s="72">
        <v>2.99</v>
      </c>
      <c r="D78" s="49" t="s">
        <v>308</v>
      </c>
      <c r="E78" s="54"/>
      <c r="F78" s="54" t="s">
        <v>103</v>
      </c>
      <c r="G78" s="54" t="s">
        <v>18</v>
      </c>
      <c r="H78" s="89"/>
      <c r="I78" s="73" t="s">
        <v>257</v>
      </c>
    </row>
    <row r="79" spans="1:9" ht="19.5" customHeight="1" x14ac:dyDescent="0.15">
      <c r="A79" s="84" t="s">
        <v>41</v>
      </c>
      <c r="B79" s="47">
        <v>45393</v>
      </c>
      <c r="C79" s="72">
        <v>2.99</v>
      </c>
      <c r="D79" s="49" t="s">
        <v>308</v>
      </c>
      <c r="E79" s="54"/>
      <c r="F79" s="54" t="s">
        <v>103</v>
      </c>
      <c r="G79" s="54" t="s">
        <v>18</v>
      </c>
      <c r="H79" s="89"/>
      <c r="I79" s="73" t="s">
        <v>257</v>
      </c>
    </row>
    <row r="80" spans="1:9" ht="19.5" customHeight="1" x14ac:dyDescent="0.15">
      <c r="A80" s="84" t="s">
        <v>41</v>
      </c>
      <c r="B80" s="47">
        <v>45393</v>
      </c>
      <c r="C80" s="72">
        <v>4.7</v>
      </c>
      <c r="D80" s="49" t="s">
        <v>425</v>
      </c>
      <c r="E80" s="54"/>
      <c r="F80" s="54" t="s">
        <v>103</v>
      </c>
      <c r="G80" s="54" t="s">
        <v>18</v>
      </c>
      <c r="H80" s="89"/>
      <c r="I80" s="73" t="s">
        <v>257</v>
      </c>
    </row>
    <row r="81" spans="1:9" ht="19.5" customHeight="1" x14ac:dyDescent="0.15">
      <c r="A81" s="84" t="s">
        <v>41</v>
      </c>
      <c r="B81" s="47">
        <v>45394</v>
      </c>
      <c r="C81" s="72">
        <v>2.1</v>
      </c>
      <c r="D81" s="49" t="s">
        <v>426</v>
      </c>
      <c r="E81" s="54"/>
      <c r="F81" s="54" t="s">
        <v>264</v>
      </c>
      <c r="G81" s="54" t="s">
        <v>18</v>
      </c>
      <c r="H81" s="89"/>
      <c r="I81" s="73" t="s">
        <v>257</v>
      </c>
    </row>
    <row r="82" spans="1:9" ht="19.5" customHeight="1" x14ac:dyDescent="0.15">
      <c r="A82" s="84" t="s">
        <v>41</v>
      </c>
      <c r="B82" s="47">
        <v>45394</v>
      </c>
      <c r="C82" s="72">
        <v>1.97</v>
      </c>
      <c r="D82" s="49" t="s">
        <v>333</v>
      </c>
      <c r="E82" s="54"/>
      <c r="F82" s="54" t="s">
        <v>264</v>
      </c>
      <c r="G82" s="54" t="s">
        <v>16</v>
      </c>
      <c r="H82" s="89"/>
      <c r="I82" s="73" t="s">
        <v>257</v>
      </c>
    </row>
    <row r="83" spans="1:9" ht="19.5" customHeight="1" x14ac:dyDescent="0.15">
      <c r="A83" s="84" t="s">
        <v>41</v>
      </c>
      <c r="B83" s="47">
        <v>45397</v>
      </c>
      <c r="C83" s="72">
        <v>39.53</v>
      </c>
      <c r="D83" s="49" t="s">
        <v>427</v>
      </c>
      <c r="E83" s="74">
        <v>45385</v>
      </c>
      <c r="F83" s="54" t="s">
        <v>340</v>
      </c>
      <c r="G83" s="54" t="s">
        <v>26</v>
      </c>
      <c r="H83" s="89"/>
      <c r="I83" s="73" t="s">
        <v>278</v>
      </c>
    </row>
    <row r="84" spans="1:9" ht="19.5" customHeight="1" x14ac:dyDescent="0.15">
      <c r="A84" s="84" t="s">
        <v>41</v>
      </c>
      <c r="B84" s="47">
        <v>45398</v>
      </c>
      <c r="C84" s="72">
        <v>15</v>
      </c>
      <c r="D84" s="49" t="s">
        <v>428</v>
      </c>
      <c r="E84" s="54"/>
      <c r="F84" s="54" t="s">
        <v>429</v>
      </c>
      <c r="G84" s="54" t="s">
        <v>27</v>
      </c>
      <c r="H84" s="89"/>
      <c r="I84" s="73" t="s">
        <v>278</v>
      </c>
    </row>
    <row r="85" spans="1:9" ht="19.5" customHeight="1" x14ac:dyDescent="0.15">
      <c r="A85" s="84" t="s">
        <v>41</v>
      </c>
      <c r="B85" s="47">
        <v>45398</v>
      </c>
      <c r="C85" s="72">
        <v>12.58</v>
      </c>
      <c r="D85" s="49" t="s">
        <v>430</v>
      </c>
      <c r="E85" s="54"/>
      <c r="F85" s="54"/>
      <c r="G85" s="54" t="s">
        <v>27</v>
      </c>
      <c r="H85" s="89"/>
      <c r="I85" s="73" t="s">
        <v>278</v>
      </c>
    </row>
    <row r="86" spans="1:9" ht="19.5" customHeight="1" x14ac:dyDescent="0.15">
      <c r="A86" s="84" t="s">
        <v>41</v>
      </c>
      <c r="B86" s="47">
        <v>45398</v>
      </c>
      <c r="C86" s="72">
        <v>12.86</v>
      </c>
      <c r="D86" s="49" t="s">
        <v>431</v>
      </c>
      <c r="E86" s="54"/>
      <c r="F86" s="54"/>
      <c r="G86" s="54" t="s">
        <v>27</v>
      </c>
      <c r="H86" s="89"/>
      <c r="I86" s="73" t="s">
        <v>278</v>
      </c>
    </row>
    <row r="87" spans="1:9" ht="19.5" customHeight="1" x14ac:dyDescent="0.15">
      <c r="A87" s="84" t="s">
        <v>41</v>
      </c>
      <c r="B87" s="47">
        <v>45397</v>
      </c>
      <c r="C87" s="72">
        <v>4</v>
      </c>
      <c r="D87" s="49" t="s">
        <v>432</v>
      </c>
      <c r="E87" s="54"/>
      <c r="F87" s="54"/>
      <c r="G87" s="54" t="s">
        <v>27</v>
      </c>
      <c r="H87" s="89"/>
      <c r="I87" s="73" t="s">
        <v>278</v>
      </c>
    </row>
    <row r="88" spans="1:9" ht="19.5" customHeight="1" x14ac:dyDescent="0.15">
      <c r="A88" s="84" t="s">
        <v>41</v>
      </c>
      <c r="B88" s="47">
        <v>45395</v>
      </c>
      <c r="C88" s="72">
        <v>6</v>
      </c>
      <c r="D88" s="49" t="s">
        <v>432</v>
      </c>
      <c r="E88" s="54"/>
      <c r="F88" s="54"/>
      <c r="G88" s="54" t="s">
        <v>27</v>
      </c>
      <c r="H88" s="89"/>
      <c r="I88" s="73" t="s">
        <v>257</v>
      </c>
    </row>
    <row r="89" spans="1:9" ht="19.5" customHeight="1" x14ac:dyDescent="0.15">
      <c r="A89" s="84" t="s">
        <v>41</v>
      </c>
      <c r="B89" s="47">
        <v>45395</v>
      </c>
      <c r="C89" s="72">
        <v>3</v>
      </c>
      <c r="D89" s="49" t="s">
        <v>433</v>
      </c>
      <c r="E89" s="54"/>
      <c r="F89" s="54"/>
      <c r="G89" s="54" t="s">
        <v>27</v>
      </c>
      <c r="H89" s="89"/>
      <c r="I89" s="73" t="s">
        <v>257</v>
      </c>
    </row>
    <row r="90" spans="1:9" ht="19.5" customHeight="1" x14ac:dyDescent="0.15">
      <c r="A90" s="84" t="s">
        <v>41</v>
      </c>
      <c r="B90" s="47">
        <v>45397</v>
      </c>
      <c r="C90" s="72">
        <v>1.29</v>
      </c>
      <c r="D90" s="49" t="s">
        <v>277</v>
      </c>
      <c r="E90" s="54"/>
      <c r="F90" s="54" t="s">
        <v>264</v>
      </c>
      <c r="G90" s="54" t="s">
        <v>18</v>
      </c>
      <c r="H90" s="89"/>
      <c r="I90" s="73" t="s">
        <v>257</v>
      </c>
    </row>
    <row r="91" spans="1:9" ht="19.5" customHeight="1" x14ac:dyDescent="0.15">
      <c r="A91" s="84" t="s">
        <v>41</v>
      </c>
      <c r="B91" s="47">
        <v>45397</v>
      </c>
      <c r="C91" s="72">
        <v>4.38</v>
      </c>
      <c r="D91" s="49" t="s">
        <v>362</v>
      </c>
      <c r="E91" s="54"/>
      <c r="F91" s="54" t="s">
        <v>264</v>
      </c>
      <c r="G91" s="54" t="s">
        <v>18</v>
      </c>
      <c r="H91" s="89"/>
      <c r="I91" s="73" t="s">
        <v>257</v>
      </c>
    </row>
    <row r="92" spans="1:9" ht="19.5" customHeight="1" x14ac:dyDescent="0.15">
      <c r="A92" s="84" t="s">
        <v>41</v>
      </c>
      <c r="B92" s="47">
        <v>45397</v>
      </c>
      <c r="C92" s="72">
        <v>1.96</v>
      </c>
      <c r="D92" s="49" t="s">
        <v>410</v>
      </c>
      <c r="E92" s="54"/>
      <c r="F92" s="54" t="s">
        <v>264</v>
      </c>
      <c r="G92" s="54" t="s">
        <v>17</v>
      </c>
      <c r="H92" s="89"/>
      <c r="I92" s="73" t="s">
        <v>257</v>
      </c>
    </row>
    <row r="93" spans="1:9" ht="19.5" customHeight="1" x14ac:dyDescent="0.15">
      <c r="A93" s="84" t="s">
        <v>41</v>
      </c>
      <c r="B93" s="47">
        <v>45397</v>
      </c>
      <c r="C93" s="91">
        <v>0.99</v>
      </c>
      <c r="D93" s="92" t="s">
        <v>434</v>
      </c>
      <c r="E93" s="93"/>
      <c r="F93" s="54" t="s">
        <v>264</v>
      </c>
      <c r="G93" s="54" t="s">
        <v>18</v>
      </c>
      <c r="H93" s="94"/>
      <c r="I93" s="84" t="s">
        <v>257</v>
      </c>
    </row>
    <row r="94" spans="1:9" ht="19.5" customHeight="1" x14ac:dyDescent="0.15">
      <c r="A94" s="84" t="s">
        <v>41</v>
      </c>
      <c r="B94" s="47">
        <v>45397</v>
      </c>
      <c r="C94" s="72">
        <v>1.39</v>
      </c>
      <c r="D94" s="49" t="s">
        <v>435</v>
      </c>
      <c r="E94" s="54"/>
      <c r="F94" s="54" t="s">
        <v>264</v>
      </c>
      <c r="G94" s="54" t="s">
        <v>18</v>
      </c>
      <c r="H94" s="89"/>
      <c r="I94" s="73" t="s">
        <v>257</v>
      </c>
    </row>
    <row r="95" spans="1:9" ht="19.5" customHeight="1" x14ac:dyDescent="0.15">
      <c r="A95" s="84" t="s">
        <v>41</v>
      </c>
      <c r="B95" s="47">
        <v>45398</v>
      </c>
      <c r="C95" s="72">
        <v>1</v>
      </c>
      <c r="D95" s="49" t="s">
        <v>436</v>
      </c>
      <c r="E95" s="54"/>
      <c r="F95" s="54"/>
      <c r="G95" s="54" t="s">
        <v>26</v>
      </c>
      <c r="H95" s="89"/>
      <c r="I95" s="73" t="s">
        <v>257</v>
      </c>
    </row>
    <row r="96" spans="1:9" ht="19.5" customHeight="1" x14ac:dyDescent="0.15">
      <c r="A96" s="84" t="s">
        <v>41</v>
      </c>
      <c r="B96" s="47">
        <v>45398</v>
      </c>
      <c r="C96" s="72">
        <v>1.5</v>
      </c>
      <c r="D96" s="49" t="s">
        <v>437</v>
      </c>
      <c r="E96" s="54"/>
      <c r="F96" s="54"/>
      <c r="G96" s="54" t="s">
        <v>26</v>
      </c>
      <c r="H96" s="89"/>
      <c r="I96" s="73" t="s">
        <v>257</v>
      </c>
    </row>
    <row r="97" spans="1:9" ht="19.5" customHeight="1" x14ac:dyDescent="0.15">
      <c r="A97" s="84" t="s">
        <v>41</v>
      </c>
      <c r="B97" s="47">
        <v>45397</v>
      </c>
      <c r="C97" s="72">
        <v>9.35</v>
      </c>
      <c r="D97" s="49" t="s">
        <v>438</v>
      </c>
      <c r="E97" s="54"/>
      <c r="F97" s="54" t="s">
        <v>439</v>
      </c>
      <c r="G97" s="54" t="s">
        <v>27</v>
      </c>
      <c r="H97" s="89"/>
      <c r="I97" s="73" t="s">
        <v>278</v>
      </c>
    </row>
    <row r="98" spans="1:9" ht="19.5" customHeight="1" x14ac:dyDescent="0.15">
      <c r="A98" s="84" t="s">
        <v>41</v>
      </c>
      <c r="B98" s="74">
        <v>45399</v>
      </c>
      <c r="C98" s="72">
        <v>2.36</v>
      </c>
      <c r="D98" s="49" t="s">
        <v>440</v>
      </c>
      <c r="E98" s="54"/>
      <c r="F98" s="54" t="s">
        <v>145</v>
      </c>
      <c r="G98" s="54" t="s">
        <v>17</v>
      </c>
      <c r="H98" s="89"/>
      <c r="I98" s="73" t="s">
        <v>257</v>
      </c>
    </row>
    <row r="99" spans="1:9" ht="19.5" customHeight="1" x14ac:dyDescent="0.15">
      <c r="A99" s="84" t="s">
        <v>41</v>
      </c>
      <c r="B99" s="74">
        <v>45399</v>
      </c>
      <c r="C99" s="72">
        <v>1.1399999999999999</v>
      </c>
      <c r="D99" s="49" t="s">
        <v>441</v>
      </c>
      <c r="E99" s="54"/>
      <c r="F99" s="54" t="s">
        <v>48</v>
      </c>
      <c r="G99" s="54" t="s">
        <v>18</v>
      </c>
      <c r="H99" s="89"/>
      <c r="I99" s="73" t="s">
        <v>257</v>
      </c>
    </row>
    <row r="100" spans="1:9" ht="19.5" customHeight="1" x14ac:dyDescent="0.15">
      <c r="A100" s="84" t="s">
        <v>41</v>
      </c>
      <c r="B100" s="74">
        <v>45399</v>
      </c>
      <c r="C100" s="72">
        <v>5.51</v>
      </c>
      <c r="D100" s="49" t="s">
        <v>330</v>
      </c>
      <c r="E100" s="54"/>
      <c r="F100" s="54" t="s">
        <v>48</v>
      </c>
      <c r="G100" s="54" t="s">
        <v>18</v>
      </c>
      <c r="H100" s="89"/>
      <c r="I100" s="73" t="s">
        <v>257</v>
      </c>
    </row>
    <row r="101" spans="1:9" ht="19.5" customHeight="1" x14ac:dyDescent="0.15">
      <c r="A101" s="84" t="s">
        <v>41</v>
      </c>
      <c r="B101" s="74">
        <v>45399</v>
      </c>
      <c r="C101" s="72">
        <v>5.23</v>
      </c>
      <c r="D101" s="49" t="s">
        <v>343</v>
      </c>
      <c r="E101" s="54"/>
      <c r="F101" s="54" t="s">
        <v>48</v>
      </c>
      <c r="G101" s="54" t="s">
        <v>18</v>
      </c>
      <c r="H101" s="89"/>
      <c r="I101" s="73" t="s">
        <v>257</v>
      </c>
    </row>
    <row r="102" spans="1:9" ht="19.5" customHeight="1" x14ac:dyDescent="0.15">
      <c r="A102" s="84" t="s">
        <v>41</v>
      </c>
      <c r="B102" s="74">
        <v>45399</v>
      </c>
      <c r="C102" s="72">
        <v>3.79</v>
      </c>
      <c r="D102" s="49" t="s">
        <v>247</v>
      </c>
      <c r="E102" s="54"/>
      <c r="F102" s="54" t="s">
        <v>48</v>
      </c>
      <c r="G102" s="54" t="s">
        <v>18</v>
      </c>
      <c r="H102" s="89"/>
      <c r="I102" s="73" t="s">
        <v>257</v>
      </c>
    </row>
    <row r="103" spans="1:9" ht="19.5" customHeight="1" x14ac:dyDescent="0.15">
      <c r="A103" s="84" t="s">
        <v>41</v>
      </c>
      <c r="B103" s="47">
        <v>45400</v>
      </c>
      <c r="C103" s="72">
        <v>4.5</v>
      </c>
      <c r="D103" s="49" t="s">
        <v>442</v>
      </c>
      <c r="E103" s="54"/>
      <c r="F103" s="54" t="s">
        <v>58</v>
      </c>
      <c r="G103" s="54" t="s">
        <v>18</v>
      </c>
      <c r="H103" s="89"/>
      <c r="I103" s="73" t="s">
        <v>257</v>
      </c>
    </row>
    <row r="104" spans="1:9" ht="19.5" customHeight="1" x14ac:dyDescent="0.15">
      <c r="A104" s="84" t="s">
        <v>41</v>
      </c>
      <c r="B104" s="47">
        <v>45400</v>
      </c>
      <c r="C104" s="72">
        <v>1.85</v>
      </c>
      <c r="D104" s="49" t="s">
        <v>193</v>
      </c>
      <c r="E104" s="54"/>
      <c r="F104" s="54" t="s">
        <v>58</v>
      </c>
      <c r="G104" s="54" t="s">
        <v>18</v>
      </c>
      <c r="H104" s="89"/>
      <c r="I104" s="73" t="s">
        <v>257</v>
      </c>
    </row>
    <row r="105" spans="1:9" ht="19.5" customHeight="1" x14ac:dyDescent="0.15">
      <c r="A105" s="84" t="s">
        <v>41</v>
      </c>
      <c r="B105" s="47">
        <v>45400</v>
      </c>
      <c r="C105" s="72">
        <v>2.65</v>
      </c>
      <c r="D105" s="49" t="s">
        <v>443</v>
      </c>
      <c r="E105" s="54"/>
      <c r="F105" s="54" t="s">
        <v>58</v>
      </c>
      <c r="G105" s="54" t="s">
        <v>18</v>
      </c>
      <c r="H105" s="89"/>
      <c r="I105" s="73" t="s">
        <v>257</v>
      </c>
    </row>
    <row r="106" spans="1:9" ht="19.5" customHeight="1" x14ac:dyDescent="0.15">
      <c r="A106" s="84" t="s">
        <v>41</v>
      </c>
      <c r="B106" s="47">
        <v>45400</v>
      </c>
      <c r="C106" s="72">
        <v>2.4</v>
      </c>
      <c r="D106" s="49" t="s">
        <v>444</v>
      </c>
      <c r="E106" s="54"/>
      <c r="F106" s="54" t="s">
        <v>58</v>
      </c>
      <c r="G106" s="54" t="s">
        <v>18</v>
      </c>
      <c r="H106" s="89"/>
      <c r="I106" s="73" t="s">
        <v>257</v>
      </c>
    </row>
    <row r="107" spans="1:9" ht="19.5" customHeight="1" x14ac:dyDescent="0.15">
      <c r="A107" s="84" t="s">
        <v>41</v>
      </c>
      <c r="B107" s="47">
        <v>45400</v>
      </c>
      <c r="C107" s="72">
        <v>2.46</v>
      </c>
      <c r="D107" s="49" t="s">
        <v>445</v>
      </c>
      <c r="E107" s="54"/>
      <c r="F107" s="54" t="s">
        <v>58</v>
      </c>
      <c r="G107" s="54" t="s">
        <v>18</v>
      </c>
      <c r="H107" s="89"/>
      <c r="I107" s="73" t="s">
        <v>257</v>
      </c>
    </row>
    <row r="108" spans="1:9" ht="19.5" customHeight="1" x14ac:dyDescent="0.15">
      <c r="A108" s="84" t="s">
        <v>41</v>
      </c>
      <c r="B108" s="47">
        <v>45400</v>
      </c>
      <c r="C108" s="72">
        <v>3.7</v>
      </c>
      <c r="D108" s="49" t="s">
        <v>343</v>
      </c>
      <c r="E108" s="54"/>
      <c r="F108" s="54" t="s">
        <v>58</v>
      </c>
      <c r="G108" s="54" t="s">
        <v>18</v>
      </c>
      <c r="H108" s="89"/>
      <c r="I108" s="73" t="s">
        <v>257</v>
      </c>
    </row>
    <row r="109" spans="1:9" ht="19.5" customHeight="1" x14ac:dyDescent="0.15">
      <c r="A109" s="84" t="s">
        <v>41</v>
      </c>
      <c r="B109" s="47">
        <v>45400</v>
      </c>
      <c r="C109" s="72">
        <v>1</v>
      </c>
      <c r="D109" s="49" t="s">
        <v>195</v>
      </c>
      <c r="E109" s="54"/>
      <c r="F109" s="54" t="s">
        <v>58</v>
      </c>
      <c r="G109" s="54" t="s">
        <v>18</v>
      </c>
      <c r="H109" s="89"/>
      <c r="I109" s="73" t="s">
        <v>257</v>
      </c>
    </row>
    <row r="110" spans="1:9" ht="19.5" customHeight="1" x14ac:dyDescent="0.15">
      <c r="A110" s="84" t="s">
        <v>41</v>
      </c>
      <c r="B110" s="47">
        <v>45400</v>
      </c>
      <c r="C110" s="72">
        <v>1.45</v>
      </c>
      <c r="D110" s="49" t="s">
        <v>446</v>
      </c>
      <c r="E110" s="54"/>
      <c r="F110" s="54" t="s">
        <v>58</v>
      </c>
      <c r="G110" s="54" t="s">
        <v>18</v>
      </c>
      <c r="H110" s="89"/>
      <c r="I110" s="73" t="s">
        <v>257</v>
      </c>
    </row>
    <row r="111" spans="1:9" ht="19.5" customHeight="1" x14ac:dyDescent="0.15">
      <c r="A111" s="84" t="s">
        <v>41</v>
      </c>
      <c r="B111" s="47">
        <v>45402</v>
      </c>
      <c r="C111" s="72">
        <v>23.98</v>
      </c>
      <c r="D111" s="49" t="s">
        <v>447</v>
      </c>
      <c r="E111" s="54">
        <v>2</v>
      </c>
      <c r="F111" s="54" t="s">
        <v>448</v>
      </c>
      <c r="G111" s="54" t="s">
        <v>22</v>
      </c>
      <c r="H111" s="89"/>
      <c r="I111" s="73" t="s">
        <v>257</v>
      </c>
    </row>
    <row r="112" spans="1:9" ht="19.5" customHeight="1" x14ac:dyDescent="0.15">
      <c r="A112" s="84" t="s">
        <v>41</v>
      </c>
      <c r="B112" s="47">
        <v>45402</v>
      </c>
      <c r="C112" s="72">
        <v>37</v>
      </c>
      <c r="D112" s="49" t="s">
        <v>428</v>
      </c>
      <c r="E112" s="54"/>
      <c r="F112" s="54" t="s">
        <v>449</v>
      </c>
      <c r="G112" s="54" t="s">
        <v>27</v>
      </c>
      <c r="H112" s="89"/>
      <c r="I112" s="73" t="s">
        <v>257</v>
      </c>
    </row>
    <row r="113" spans="1:9" ht="19.5" customHeight="1" x14ac:dyDescent="0.15">
      <c r="A113" s="84" t="s">
        <v>41</v>
      </c>
      <c r="B113" s="47">
        <v>45402</v>
      </c>
      <c r="C113" s="72">
        <v>9</v>
      </c>
      <c r="D113" s="49" t="s">
        <v>450</v>
      </c>
      <c r="E113" s="54">
        <v>4</v>
      </c>
      <c r="F113" s="54" t="s">
        <v>358</v>
      </c>
      <c r="G113" s="54" t="s">
        <v>21</v>
      </c>
      <c r="H113" s="89"/>
      <c r="I113" s="73" t="s">
        <v>257</v>
      </c>
    </row>
    <row r="114" spans="1:9" ht="19.5" customHeight="1" x14ac:dyDescent="0.15">
      <c r="A114" s="84" t="s">
        <v>41</v>
      </c>
      <c r="B114" s="47">
        <v>45408</v>
      </c>
      <c r="C114" s="72">
        <v>4.75</v>
      </c>
      <c r="D114" s="49" t="s">
        <v>451</v>
      </c>
      <c r="E114" s="54"/>
      <c r="F114" s="54" t="s">
        <v>145</v>
      </c>
      <c r="G114" s="54" t="s">
        <v>17</v>
      </c>
      <c r="H114" s="89"/>
      <c r="I114" s="73" t="s">
        <v>257</v>
      </c>
    </row>
    <row r="115" spans="1:9" ht="19.5" customHeight="1" x14ac:dyDescent="0.15">
      <c r="A115" s="84" t="s">
        <v>41</v>
      </c>
      <c r="B115" s="74">
        <v>45406</v>
      </c>
      <c r="C115" s="72">
        <v>1.92</v>
      </c>
      <c r="D115" s="49" t="s">
        <v>94</v>
      </c>
      <c r="E115" s="54"/>
      <c r="F115" s="54" t="s">
        <v>48</v>
      </c>
      <c r="G115" s="54" t="s">
        <v>18</v>
      </c>
      <c r="H115" s="89"/>
      <c r="I115" s="73" t="s">
        <v>257</v>
      </c>
    </row>
    <row r="116" spans="1:9" ht="19.5" customHeight="1" x14ac:dyDescent="0.15">
      <c r="A116" s="84" t="s">
        <v>41</v>
      </c>
      <c r="B116" s="74">
        <v>45406</v>
      </c>
      <c r="C116" s="72">
        <v>1.92</v>
      </c>
      <c r="D116" s="49" t="s">
        <v>410</v>
      </c>
      <c r="E116" s="54"/>
      <c r="F116" s="54" t="s">
        <v>48</v>
      </c>
      <c r="G116" s="54" t="s">
        <v>17</v>
      </c>
      <c r="H116" s="89"/>
      <c r="I116" s="73" t="s">
        <v>257</v>
      </c>
    </row>
    <row r="117" spans="1:9" ht="19.5" customHeight="1" x14ac:dyDescent="0.15">
      <c r="A117" s="84" t="s">
        <v>41</v>
      </c>
      <c r="B117" s="74">
        <v>45406</v>
      </c>
      <c r="C117" s="72">
        <v>3.79</v>
      </c>
      <c r="D117" s="49" t="s">
        <v>247</v>
      </c>
      <c r="E117" s="54"/>
      <c r="F117" s="54" t="s">
        <v>48</v>
      </c>
      <c r="G117" s="54" t="s">
        <v>18</v>
      </c>
      <c r="H117" s="89"/>
      <c r="I117" s="73" t="s">
        <v>257</v>
      </c>
    </row>
    <row r="118" spans="1:9" ht="19.5" customHeight="1" x14ac:dyDescent="0.15">
      <c r="A118" s="84" t="s">
        <v>41</v>
      </c>
      <c r="B118" s="74">
        <v>45408</v>
      </c>
      <c r="C118" s="72">
        <v>1.25</v>
      </c>
      <c r="D118" s="49" t="s">
        <v>254</v>
      </c>
      <c r="E118" s="54"/>
      <c r="F118" s="54" t="s">
        <v>48</v>
      </c>
      <c r="G118" s="54" t="s">
        <v>18</v>
      </c>
      <c r="H118" s="89"/>
      <c r="I118" s="73" t="s">
        <v>257</v>
      </c>
    </row>
    <row r="119" spans="1:9" ht="19.5" customHeight="1" x14ac:dyDescent="0.15">
      <c r="A119" s="84" t="s">
        <v>41</v>
      </c>
      <c r="B119" s="74">
        <v>45408</v>
      </c>
      <c r="C119" s="72">
        <v>3.75</v>
      </c>
      <c r="D119" s="49" t="s">
        <v>277</v>
      </c>
      <c r="E119" s="54"/>
      <c r="F119" s="54" t="s">
        <v>48</v>
      </c>
      <c r="G119" s="54" t="s">
        <v>18</v>
      </c>
      <c r="H119" s="89"/>
      <c r="I119" s="73" t="s">
        <v>257</v>
      </c>
    </row>
    <row r="120" spans="1:9" ht="19.5" customHeight="1" x14ac:dyDescent="0.15">
      <c r="A120" s="84" t="s">
        <v>41</v>
      </c>
      <c r="B120" s="74">
        <v>45408</v>
      </c>
      <c r="C120" s="72">
        <v>6.08</v>
      </c>
      <c r="D120" s="49" t="s">
        <v>330</v>
      </c>
      <c r="E120" s="54"/>
      <c r="F120" s="54" t="s">
        <v>48</v>
      </c>
      <c r="G120" s="54" t="s">
        <v>18</v>
      </c>
      <c r="H120" s="89"/>
      <c r="I120" s="73" t="s">
        <v>257</v>
      </c>
    </row>
    <row r="121" spans="1:9" ht="19.5" customHeight="1" x14ac:dyDescent="0.15">
      <c r="A121" s="84" t="s">
        <v>41</v>
      </c>
      <c r="B121" s="74">
        <v>45408</v>
      </c>
      <c r="C121" s="72">
        <v>5.17</v>
      </c>
      <c r="D121" s="49" t="s">
        <v>452</v>
      </c>
      <c r="E121" s="54"/>
      <c r="F121" s="54" t="s">
        <v>48</v>
      </c>
      <c r="G121" s="54" t="s">
        <v>18</v>
      </c>
      <c r="H121" s="89"/>
      <c r="I121" s="73" t="s">
        <v>257</v>
      </c>
    </row>
    <row r="122" spans="1:9" ht="19.5" customHeight="1" x14ac:dyDescent="0.15">
      <c r="A122" s="84" t="s">
        <v>41</v>
      </c>
      <c r="B122" s="47">
        <v>45408</v>
      </c>
      <c r="C122" s="72">
        <v>19</v>
      </c>
      <c r="D122" s="49" t="s">
        <v>453</v>
      </c>
      <c r="E122" s="54"/>
      <c r="F122" s="54" t="s">
        <v>454</v>
      </c>
      <c r="G122" s="54" t="s">
        <v>27</v>
      </c>
      <c r="H122" s="89"/>
      <c r="I122" s="73" t="s">
        <v>257</v>
      </c>
    </row>
    <row r="123" spans="1:9" ht="19.5" customHeight="1" x14ac:dyDescent="0.15">
      <c r="A123" s="84"/>
      <c r="B123" s="47"/>
      <c r="C123" s="48"/>
      <c r="D123" s="49"/>
      <c r="E123" s="54"/>
      <c r="F123" s="54"/>
      <c r="G123" s="54"/>
      <c r="H123" s="89"/>
      <c r="I123" s="73"/>
    </row>
    <row r="124" spans="1:9" ht="19.5" customHeight="1" x14ac:dyDescent="0.15">
      <c r="A124" s="84"/>
      <c r="B124" s="47"/>
      <c r="C124" s="48"/>
      <c r="D124" s="49"/>
      <c r="E124" s="54"/>
      <c r="F124" s="54"/>
      <c r="G124" s="54"/>
      <c r="H124" s="89"/>
      <c r="I124" s="73"/>
    </row>
    <row r="125" spans="1:9" ht="19.5" customHeight="1" x14ac:dyDescent="0.15">
      <c r="A125" s="84"/>
      <c r="B125" s="47"/>
      <c r="C125" s="48"/>
      <c r="D125" s="49"/>
      <c r="E125" s="54"/>
      <c r="F125" s="54"/>
      <c r="G125" s="54"/>
      <c r="H125" s="89"/>
      <c r="I125" s="73"/>
    </row>
  </sheetData>
  <mergeCells count="2">
    <mergeCell ref="B1:H1"/>
    <mergeCell ref="E2:F2"/>
  </mergeCells>
  <conditionalFormatting sqref="D83">
    <cfRule type="expression" dxfId="0" priority="1">
      <formula>#REF!&gt;0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400-000000000000}">
          <x14:formula1>
            <xm:f>Resumen!$B$3:$C$20</xm:f>
          </x14:formula1>
          <xm:sqref>G6:G125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00"/>
    <outlinePr summaryBelow="0" summaryRight="0"/>
  </sheetPr>
  <dimension ref="A1:H94"/>
  <sheetViews>
    <sheetView showGridLines="0" topLeftCell="A65" workbookViewId="0"/>
  </sheetViews>
  <sheetFormatPr baseColWidth="10" defaultColWidth="12.6640625" defaultRowHeight="15.75" customHeight="1" x14ac:dyDescent="0.15"/>
  <cols>
    <col min="1" max="1" width="2.1640625" customWidth="1"/>
    <col min="2" max="2" width="12.1640625" customWidth="1"/>
    <col min="3" max="3" width="9.6640625" customWidth="1"/>
    <col min="4" max="4" width="20.33203125" customWidth="1"/>
    <col min="5" max="5" width="9" customWidth="1"/>
    <col min="6" max="6" width="14.1640625" customWidth="1"/>
    <col min="7" max="7" width="16.6640625" customWidth="1"/>
    <col min="8" max="8" width="10.6640625" customWidth="1"/>
  </cols>
  <sheetData>
    <row r="1" spans="1:8" ht="13" x14ac:dyDescent="0.15">
      <c r="A1" s="56" t="s">
        <v>455</v>
      </c>
      <c r="B1" s="149"/>
      <c r="C1" s="147"/>
      <c r="D1" s="147"/>
      <c r="E1" s="147"/>
      <c r="F1" s="147"/>
      <c r="G1" s="147"/>
      <c r="H1" s="147"/>
    </row>
    <row r="2" spans="1:8" ht="22" x14ac:dyDescent="0.25">
      <c r="A2" s="30"/>
      <c r="B2" s="31" t="s">
        <v>30</v>
      </c>
      <c r="C2" s="32"/>
      <c r="D2" s="30"/>
      <c r="E2" s="61"/>
      <c r="F2" s="77"/>
      <c r="G2" s="95"/>
      <c r="H2" s="60"/>
    </row>
    <row r="3" spans="1:8" ht="12" customHeight="1" x14ac:dyDescent="0.15">
      <c r="A3" s="34"/>
      <c r="B3" s="58"/>
      <c r="C3" s="59"/>
      <c r="D3" s="58"/>
      <c r="E3" s="58"/>
      <c r="F3" s="82"/>
      <c r="G3" s="58"/>
      <c r="H3" s="60"/>
    </row>
    <row r="4" spans="1:8" ht="24" customHeight="1" x14ac:dyDescent="0.15">
      <c r="A4" s="46"/>
      <c r="B4" s="60" t="s">
        <v>33</v>
      </c>
      <c r="C4" s="61">
        <f>SUM(C6:C107)</f>
        <v>832.8399999999998</v>
      </c>
      <c r="D4" s="62" t="s">
        <v>32</v>
      </c>
      <c r="E4" s="64">
        <f>SUMIFS(C6:C94,A6:A94,"&lt;&gt;N")</f>
        <v>0</v>
      </c>
      <c r="F4" s="62" t="s">
        <v>34</v>
      </c>
      <c r="G4" s="64">
        <f>SUMIFS(C6:C94,A6:A94,"&lt;&gt;F")</f>
        <v>832.8399999999998</v>
      </c>
      <c r="H4" s="60">
        <f>E4+G4</f>
        <v>832.8399999999998</v>
      </c>
    </row>
    <row r="5" spans="1:8" ht="24" customHeight="1" x14ac:dyDescent="0.15">
      <c r="A5" s="41"/>
      <c r="B5" s="42" t="s">
        <v>162</v>
      </c>
      <c r="C5" s="43" t="s">
        <v>36</v>
      </c>
      <c r="D5" s="42" t="s">
        <v>37</v>
      </c>
      <c r="E5" s="42" t="s">
        <v>38</v>
      </c>
      <c r="F5" s="42" t="s">
        <v>39</v>
      </c>
      <c r="G5" s="44" t="s">
        <v>40</v>
      </c>
      <c r="H5" s="86" t="s">
        <v>37</v>
      </c>
    </row>
    <row r="6" spans="1:8" ht="19.5" customHeight="1" x14ac:dyDescent="0.15">
      <c r="A6" s="46" t="s">
        <v>41</v>
      </c>
      <c r="B6" s="47">
        <v>45412</v>
      </c>
      <c r="C6" s="72">
        <v>1.07</v>
      </c>
      <c r="D6" s="49" t="s">
        <v>456</v>
      </c>
      <c r="E6" s="49"/>
      <c r="F6" s="49" t="s">
        <v>457</v>
      </c>
      <c r="G6" s="53" t="s">
        <v>17</v>
      </c>
      <c r="H6" s="87" t="s">
        <v>257</v>
      </c>
    </row>
    <row r="7" spans="1:8" ht="19.5" customHeight="1" x14ac:dyDescent="0.15">
      <c r="A7" s="46" t="s">
        <v>41</v>
      </c>
      <c r="B7" s="47">
        <v>45406</v>
      </c>
      <c r="C7" s="72">
        <v>1.2</v>
      </c>
      <c r="D7" s="49" t="s">
        <v>436</v>
      </c>
      <c r="E7" s="49"/>
      <c r="F7" s="49" t="s">
        <v>458</v>
      </c>
      <c r="G7" s="53" t="s">
        <v>26</v>
      </c>
      <c r="H7" s="87" t="s">
        <v>257</v>
      </c>
    </row>
    <row r="8" spans="1:8" ht="19.5" customHeight="1" x14ac:dyDescent="0.15">
      <c r="A8" s="46" t="s">
        <v>41</v>
      </c>
      <c r="B8" s="47">
        <v>45412</v>
      </c>
      <c r="C8" s="72">
        <v>1.75</v>
      </c>
      <c r="D8" s="49" t="s">
        <v>459</v>
      </c>
      <c r="E8" s="49"/>
      <c r="F8" s="49" t="s">
        <v>48</v>
      </c>
      <c r="G8" s="53" t="s">
        <v>18</v>
      </c>
      <c r="H8" s="87" t="s">
        <v>257</v>
      </c>
    </row>
    <row r="9" spans="1:8" ht="19.5" customHeight="1" x14ac:dyDescent="0.15">
      <c r="A9" s="46" t="s">
        <v>41</v>
      </c>
      <c r="B9" s="47">
        <v>45412</v>
      </c>
      <c r="C9" s="72">
        <v>2.36</v>
      </c>
      <c r="D9" s="49" t="s">
        <v>460</v>
      </c>
      <c r="E9" s="49"/>
      <c r="F9" s="49" t="s">
        <v>48</v>
      </c>
      <c r="G9" s="53" t="s">
        <v>17</v>
      </c>
      <c r="H9" s="87" t="s">
        <v>257</v>
      </c>
    </row>
    <row r="10" spans="1:8" ht="19.5" customHeight="1" x14ac:dyDescent="0.15">
      <c r="A10" s="46" t="s">
        <v>41</v>
      </c>
      <c r="B10" s="47">
        <v>45412</v>
      </c>
      <c r="C10" s="72">
        <v>3.79</v>
      </c>
      <c r="D10" s="49" t="s">
        <v>368</v>
      </c>
      <c r="E10" s="49"/>
      <c r="F10" s="49" t="s">
        <v>48</v>
      </c>
      <c r="G10" s="53" t="s">
        <v>18</v>
      </c>
      <c r="H10" s="87" t="s">
        <v>257</v>
      </c>
    </row>
    <row r="11" spans="1:8" ht="19.5" customHeight="1" x14ac:dyDescent="0.15">
      <c r="A11" s="46" t="s">
        <v>41</v>
      </c>
      <c r="B11" s="47">
        <v>45414</v>
      </c>
      <c r="C11" s="72">
        <v>20.07</v>
      </c>
      <c r="D11" s="49" t="s">
        <v>461</v>
      </c>
      <c r="E11" s="96">
        <v>45413</v>
      </c>
      <c r="F11" s="49" t="s">
        <v>317</v>
      </c>
      <c r="G11" s="53" t="s">
        <v>16</v>
      </c>
      <c r="H11" s="87" t="s">
        <v>257</v>
      </c>
    </row>
    <row r="12" spans="1:8" ht="19.5" customHeight="1" x14ac:dyDescent="0.15">
      <c r="A12" s="46" t="s">
        <v>41</v>
      </c>
      <c r="B12" s="47">
        <v>45414</v>
      </c>
      <c r="C12" s="72">
        <v>28.33</v>
      </c>
      <c r="D12" s="49" t="s">
        <v>462</v>
      </c>
      <c r="E12" s="96">
        <v>45413</v>
      </c>
      <c r="F12" s="49" t="s">
        <v>317</v>
      </c>
      <c r="G12" s="53" t="s">
        <v>16</v>
      </c>
      <c r="H12" s="87" t="s">
        <v>257</v>
      </c>
    </row>
    <row r="13" spans="1:8" ht="19.5" customHeight="1" x14ac:dyDescent="0.15">
      <c r="A13" s="46" t="s">
        <v>41</v>
      </c>
      <c r="B13" s="47">
        <v>45414</v>
      </c>
      <c r="C13" s="72">
        <v>11.59</v>
      </c>
      <c r="D13" s="49" t="s">
        <v>411</v>
      </c>
      <c r="E13" s="49">
        <v>8</v>
      </c>
      <c r="F13" s="49" t="s">
        <v>317</v>
      </c>
      <c r="G13" s="53" t="s">
        <v>16</v>
      </c>
      <c r="H13" s="87" t="s">
        <v>257</v>
      </c>
    </row>
    <row r="14" spans="1:8" ht="19.5" customHeight="1" x14ac:dyDescent="0.15">
      <c r="A14" s="46" t="s">
        <v>41</v>
      </c>
      <c r="B14" s="47">
        <v>45414</v>
      </c>
      <c r="C14" s="72">
        <v>5.01</v>
      </c>
      <c r="D14" s="49" t="s">
        <v>463</v>
      </c>
      <c r="E14" s="49">
        <v>4</v>
      </c>
      <c r="F14" s="49" t="s">
        <v>317</v>
      </c>
      <c r="G14" s="53" t="s">
        <v>16</v>
      </c>
      <c r="H14" s="87" t="s">
        <v>257</v>
      </c>
    </row>
    <row r="15" spans="1:8" ht="19.5" customHeight="1" x14ac:dyDescent="0.15">
      <c r="A15" s="46" t="s">
        <v>41</v>
      </c>
      <c r="B15" s="47">
        <v>45414</v>
      </c>
      <c r="C15" s="72">
        <v>73.900000000000006</v>
      </c>
      <c r="D15" s="49" t="s">
        <v>464</v>
      </c>
      <c r="E15" s="49">
        <v>2</v>
      </c>
      <c r="F15" s="49" t="s">
        <v>43</v>
      </c>
      <c r="G15" s="53" t="s">
        <v>28</v>
      </c>
      <c r="H15" s="87" t="s">
        <v>278</v>
      </c>
    </row>
    <row r="16" spans="1:8" ht="19.5" customHeight="1" x14ac:dyDescent="0.15">
      <c r="A16" s="46" t="s">
        <v>41</v>
      </c>
      <c r="B16" s="47">
        <v>45414</v>
      </c>
      <c r="C16" s="72">
        <v>1.64</v>
      </c>
      <c r="D16" s="49" t="s">
        <v>465</v>
      </c>
      <c r="E16" s="49">
        <v>1</v>
      </c>
      <c r="F16" s="49" t="s">
        <v>48</v>
      </c>
      <c r="G16" s="53" t="s">
        <v>23</v>
      </c>
      <c r="H16" s="87" t="s">
        <v>278</v>
      </c>
    </row>
    <row r="17" spans="1:8" ht="19.5" customHeight="1" x14ac:dyDescent="0.15">
      <c r="A17" s="46" t="s">
        <v>41</v>
      </c>
      <c r="B17" s="47">
        <v>45414</v>
      </c>
      <c r="C17" s="72">
        <v>5.95</v>
      </c>
      <c r="D17" s="49" t="s">
        <v>466</v>
      </c>
      <c r="E17" s="49"/>
      <c r="F17" s="49" t="s">
        <v>48</v>
      </c>
      <c r="G17" s="53" t="s">
        <v>18</v>
      </c>
      <c r="H17" s="87" t="s">
        <v>278</v>
      </c>
    </row>
    <row r="18" spans="1:8" ht="19.5" customHeight="1" x14ac:dyDescent="0.15">
      <c r="A18" s="46" t="s">
        <v>41</v>
      </c>
      <c r="B18" s="47">
        <v>45414</v>
      </c>
      <c r="C18" s="72">
        <v>1.45</v>
      </c>
      <c r="D18" s="49" t="s">
        <v>283</v>
      </c>
      <c r="E18" s="49"/>
      <c r="F18" s="49" t="s">
        <v>48</v>
      </c>
      <c r="G18" s="53" t="s">
        <v>18</v>
      </c>
      <c r="H18" s="87" t="s">
        <v>278</v>
      </c>
    </row>
    <row r="19" spans="1:8" ht="19.5" customHeight="1" x14ac:dyDescent="0.15">
      <c r="A19" s="46" t="s">
        <v>41</v>
      </c>
      <c r="B19" s="47">
        <v>45414</v>
      </c>
      <c r="C19" s="72">
        <v>1.21</v>
      </c>
      <c r="D19" s="49" t="s">
        <v>283</v>
      </c>
      <c r="E19" s="49"/>
      <c r="F19" s="49" t="s">
        <v>48</v>
      </c>
      <c r="G19" s="53" t="s">
        <v>18</v>
      </c>
      <c r="H19" s="87" t="s">
        <v>278</v>
      </c>
    </row>
    <row r="20" spans="1:8" ht="19.5" customHeight="1" x14ac:dyDescent="0.15">
      <c r="A20" s="46" t="s">
        <v>41</v>
      </c>
      <c r="B20" s="47">
        <v>45414</v>
      </c>
      <c r="C20" s="72">
        <v>2.0499999999999998</v>
      </c>
      <c r="D20" s="49" t="s">
        <v>467</v>
      </c>
      <c r="E20" s="49"/>
      <c r="F20" s="49" t="s">
        <v>48</v>
      </c>
      <c r="G20" s="53" t="s">
        <v>18</v>
      </c>
      <c r="H20" s="87" t="s">
        <v>278</v>
      </c>
    </row>
    <row r="21" spans="1:8" ht="19.5" customHeight="1" x14ac:dyDescent="0.15">
      <c r="A21" s="46" t="s">
        <v>41</v>
      </c>
      <c r="B21" s="47">
        <v>45414</v>
      </c>
      <c r="C21" s="72">
        <v>1.85</v>
      </c>
      <c r="D21" s="49" t="s">
        <v>468</v>
      </c>
      <c r="E21" s="49"/>
      <c r="F21" s="49" t="s">
        <v>48</v>
      </c>
      <c r="G21" s="53" t="s">
        <v>18</v>
      </c>
      <c r="H21" s="87" t="s">
        <v>278</v>
      </c>
    </row>
    <row r="22" spans="1:8" ht="19.5" customHeight="1" x14ac:dyDescent="0.15">
      <c r="A22" s="46" t="s">
        <v>41</v>
      </c>
      <c r="B22" s="47">
        <v>45414</v>
      </c>
      <c r="C22" s="72">
        <v>10</v>
      </c>
      <c r="D22" s="49" t="s">
        <v>469</v>
      </c>
      <c r="E22" s="49">
        <v>24</v>
      </c>
      <c r="F22" s="49" t="s">
        <v>470</v>
      </c>
      <c r="G22" s="53" t="s">
        <v>23</v>
      </c>
      <c r="H22" s="87" t="s">
        <v>257</v>
      </c>
    </row>
    <row r="23" spans="1:8" ht="19.5" customHeight="1" x14ac:dyDescent="0.15">
      <c r="A23" s="46" t="s">
        <v>41</v>
      </c>
      <c r="B23" s="47">
        <v>45415</v>
      </c>
      <c r="C23" s="72">
        <v>13.68</v>
      </c>
      <c r="D23" s="49" t="s">
        <v>471</v>
      </c>
      <c r="E23" s="49">
        <v>8</v>
      </c>
      <c r="F23" s="49" t="s">
        <v>208</v>
      </c>
      <c r="G23" s="53" t="s">
        <v>21</v>
      </c>
      <c r="H23" s="87" t="s">
        <v>278</v>
      </c>
    </row>
    <row r="24" spans="1:8" ht="19.5" customHeight="1" x14ac:dyDescent="0.15">
      <c r="A24" s="46" t="s">
        <v>41</v>
      </c>
      <c r="B24" s="47">
        <v>45416</v>
      </c>
      <c r="C24" s="72">
        <v>2.0499999999999998</v>
      </c>
      <c r="D24" s="49" t="s">
        <v>184</v>
      </c>
      <c r="E24" s="54"/>
      <c r="F24" s="49" t="s">
        <v>420</v>
      </c>
      <c r="G24" s="53" t="s">
        <v>17</v>
      </c>
      <c r="H24" s="87" t="s">
        <v>257</v>
      </c>
    </row>
    <row r="25" spans="1:8" ht="19.5" customHeight="1" x14ac:dyDescent="0.15">
      <c r="A25" s="46" t="s">
        <v>41</v>
      </c>
      <c r="B25" s="47">
        <v>45416</v>
      </c>
      <c r="C25" s="72">
        <v>2.0499999999999998</v>
      </c>
      <c r="D25" s="49" t="s">
        <v>183</v>
      </c>
      <c r="E25" s="54"/>
      <c r="F25" s="49" t="s">
        <v>420</v>
      </c>
      <c r="G25" s="53" t="s">
        <v>17</v>
      </c>
      <c r="H25" s="87" t="s">
        <v>257</v>
      </c>
    </row>
    <row r="26" spans="1:8" ht="19.5" customHeight="1" x14ac:dyDescent="0.15">
      <c r="A26" s="46" t="s">
        <v>41</v>
      </c>
      <c r="B26" s="47">
        <v>45416</v>
      </c>
      <c r="C26" s="72">
        <v>14.8</v>
      </c>
      <c r="D26" s="49" t="s">
        <v>343</v>
      </c>
      <c r="E26" s="54">
        <v>4</v>
      </c>
      <c r="F26" s="49" t="s">
        <v>420</v>
      </c>
      <c r="G26" s="53" t="s">
        <v>18</v>
      </c>
      <c r="H26" s="87" t="s">
        <v>257</v>
      </c>
    </row>
    <row r="27" spans="1:8" ht="19.5" customHeight="1" x14ac:dyDescent="0.15">
      <c r="A27" s="46" t="s">
        <v>41</v>
      </c>
      <c r="B27" s="47">
        <v>45416</v>
      </c>
      <c r="C27" s="72">
        <v>2.4</v>
      </c>
      <c r="D27" s="49" t="s">
        <v>472</v>
      </c>
      <c r="E27" s="54"/>
      <c r="F27" s="49" t="s">
        <v>420</v>
      </c>
      <c r="G27" s="53" t="s">
        <v>18</v>
      </c>
      <c r="H27" s="87" t="s">
        <v>257</v>
      </c>
    </row>
    <row r="28" spans="1:8" ht="19.5" customHeight="1" x14ac:dyDescent="0.15">
      <c r="A28" s="46" t="s">
        <v>41</v>
      </c>
      <c r="B28" s="47">
        <v>45416</v>
      </c>
      <c r="C28" s="72">
        <v>1.5</v>
      </c>
      <c r="D28" s="49" t="s">
        <v>473</v>
      </c>
      <c r="E28" s="54"/>
      <c r="F28" s="49" t="s">
        <v>420</v>
      </c>
      <c r="G28" s="53" t="s">
        <v>18</v>
      </c>
      <c r="H28" s="87" t="s">
        <v>257</v>
      </c>
    </row>
    <row r="29" spans="1:8" ht="19.5" customHeight="1" x14ac:dyDescent="0.15">
      <c r="A29" s="46" t="s">
        <v>41</v>
      </c>
      <c r="B29" s="47">
        <v>45416</v>
      </c>
      <c r="C29" s="72">
        <v>1.05</v>
      </c>
      <c r="D29" s="49" t="s">
        <v>474</v>
      </c>
      <c r="E29" s="54"/>
      <c r="F29" s="49" t="s">
        <v>420</v>
      </c>
      <c r="G29" s="53" t="s">
        <v>18</v>
      </c>
      <c r="H29" s="87" t="s">
        <v>257</v>
      </c>
    </row>
    <row r="30" spans="1:8" ht="19.5" customHeight="1" x14ac:dyDescent="0.15">
      <c r="A30" s="46" t="s">
        <v>41</v>
      </c>
      <c r="B30" s="47">
        <v>45416</v>
      </c>
      <c r="C30" s="72">
        <v>1.3</v>
      </c>
      <c r="D30" s="49" t="s">
        <v>475</v>
      </c>
      <c r="E30" s="54"/>
      <c r="F30" s="49" t="s">
        <v>420</v>
      </c>
      <c r="G30" s="53" t="s">
        <v>18</v>
      </c>
      <c r="H30" s="87" t="s">
        <v>257</v>
      </c>
    </row>
    <row r="31" spans="1:8" ht="19.5" customHeight="1" x14ac:dyDescent="0.15">
      <c r="A31" s="46" t="s">
        <v>41</v>
      </c>
      <c r="B31" s="47">
        <v>45416</v>
      </c>
      <c r="C31" s="72">
        <v>2.4</v>
      </c>
      <c r="D31" s="49" t="s">
        <v>476</v>
      </c>
      <c r="E31" s="54"/>
      <c r="F31" s="49" t="s">
        <v>420</v>
      </c>
      <c r="G31" s="53" t="s">
        <v>18</v>
      </c>
      <c r="H31" s="87" t="s">
        <v>257</v>
      </c>
    </row>
    <row r="32" spans="1:8" ht="19.5" customHeight="1" x14ac:dyDescent="0.15">
      <c r="A32" s="46" t="s">
        <v>41</v>
      </c>
      <c r="B32" s="47">
        <v>45416</v>
      </c>
      <c r="C32" s="72">
        <v>1.35</v>
      </c>
      <c r="D32" s="49" t="s">
        <v>62</v>
      </c>
      <c r="E32" s="49"/>
      <c r="F32" s="49" t="s">
        <v>420</v>
      </c>
      <c r="G32" s="53" t="s">
        <v>18</v>
      </c>
      <c r="H32" s="87" t="s">
        <v>257</v>
      </c>
    </row>
    <row r="33" spans="1:8" ht="19.5" customHeight="1" x14ac:dyDescent="0.15">
      <c r="A33" s="46" t="s">
        <v>41</v>
      </c>
      <c r="B33" s="47">
        <v>45416</v>
      </c>
      <c r="C33" s="72">
        <v>1.2</v>
      </c>
      <c r="D33" s="49" t="s">
        <v>188</v>
      </c>
      <c r="E33" s="49"/>
      <c r="F33" s="49" t="s">
        <v>420</v>
      </c>
      <c r="G33" s="53" t="s">
        <v>18</v>
      </c>
      <c r="H33" s="87" t="s">
        <v>257</v>
      </c>
    </row>
    <row r="34" spans="1:8" ht="19.5" customHeight="1" x14ac:dyDescent="0.15">
      <c r="A34" s="46" t="s">
        <v>41</v>
      </c>
      <c r="B34" s="47">
        <v>45416</v>
      </c>
      <c r="C34" s="72">
        <v>1.65</v>
      </c>
      <c r="D34" s="49" t="s">
        <v>477</v>
      </c>
      <c r="E34" s="54"/>
      <c r="F34" s="49" t="s">
        <v>420</v>
      </c>
      <c r="G34" s="53" t="s">
        <v>18</v>
      </c>
      <c r="H34" s="87" t="s">
        <v>257</v>
      </c>
    </row>
    <row r="35" spans="1:8" ht="19.5" customHeight="1" x14ac:dyDescent="0.15">
      <c r="A35" s="46" t="s">
        <v>41</v>
      </c>
      <c r="B35" s="47">
        <v>45416</v>
      </c>
      <c r="C35" s="72">
        <v>1.35</v>
      </c>
      <c r="D35" s="49" t="s">
        <v>478</v>
      </c>
      <c r="E35" s="54"/>
      <c r="F35" s="49" t="s">
        <v>420</v>
      </c>
      <c r="G35" s="53" t="s">
        <v>18</v>
      </c>
      <c r="H35" s="87" t="s">
        <v>257</v>
      </c>
    </row>
    <row r="36" spans="1:8" ht="19.5" customHeight="1" x14ac:dyDescent="0.15">
      <c r="A36" s="46" t="s">
        <v>41</v>
      </c>
      <c r="B36" s="47">
        <v>45416</v>
      </c>
      <c r="C36" s="72">
        <v>1.05</v>
      </c>
      <c r="D36" s="49" t="s">
        <v>189</v>
      </c>
      <c r="E36" s="54"/>
      <c r="F36" s="49" t="s">
        <v>420</v>
      </c>
      <c r="G36" s="53" t="s">
        <v>18</v>
      </c>
      <c r="H36" s="87" t="s">
        <v>257</v>
      </c>
    </row>
    <row r="37" spans="1:8" ht="19.5" customHeight="1" x14ac:dyDescent="0.15">
      <c r="A37" s="46" t="s">
        <v>41</v>
      </c>
      <c r="B37" s="47">
        <v>45416</v>
      </c>
      <c r="C37" s="72">
        <v>1.5</v>
      </c>
      <c r="D37" s="49" t="s">
        <v>63</v>
      </c>
      <c r="E37" s="54"/>
      <c r="F37" s="49" t="s">
        <v>420</v>
      </c>
      <c r="G37" s="53" t="s">
        <v>18</v>
      </c>
      <c r="H37" s="87" t="s">
        <v>257</v>
      </c>
    </row>
    <row r="38" spans="1:8" ht="19.5" customHeight="1" x14ac:dyDescent="0.15">
      <c r="A38" s="46" t="s">
        <v>41</v>
      </c>
      <c r="B38" s="47">
        <v>45416</v>
      </c>
      <c r="C38" s="72">
        <v>3.8</v>
      </c>
      <c r="D38" s="49" t="s">
        <v>302</v>
      </c>
      <c r="E38" s="54">
        <v>2</v>
      </c>
      <c r="F38" s="49" t="s">
        <v>420</v>
      </c>
      <c r="G38" s="53" t="s">
        <v>18</v>
      </c>
      <c r="H38" s="87" t="s">
        <v>257</v>
      </c>
    </row>
    <row r="39" spans="1:8" ht="19.5" customHeight="1" x14ac:dyDescent="0.15">
      <c r="A39" s="46" t="s">
        <v>41</v>
      </c>
      <c r="B39" s="47">
        <v>45416</v>
      </c>
      <c r="C39" s="72">
        <v>2.95</v>
      </c>
      <c r="D39" s="49" t="s">
        <v>479</v>
      </c>
      <c r="E39" s="54"/>
      <c r="F39" s="54" t="s">
        <v>264</v>
      </c>
      <c r="G39" s="53" t="s">
        <v>18</v>
      </c>
      <c r="H39" s="87" t="s">
        <v>257</v>
      </c>
    </row>
    <row r="40" spans="1:8" ht="19.5" customHeight="1" x14ac:dyDescent="0.15">
      <c r="A40" s="46" t="s">
        <v>41</v>
      </c>
      <c r="B40" s="47">
        <v>45416</v>
      </c>
      <c r="C40" s="72">
        <v>1.1499999999999999</v>
      </c>
      <c r="D40" s="49" t="s">
        <v>480</v>
      </c>
      <c r="E40" s="54"/>
      <c r="F40" s="54" t="s">
        <v>264</v>
      </c>
      <c r="G40" s="53" t="s">
        <v>18</v>
      </c>
      <c r="H40" s="87" t="s">
        <v>257</v>
      </c>
    </row>
    <row r="41" spans="1:8" ht="19.5" customHeight="1" x14ac:dyDescent="0.15">
      <c r="A41" s="46" t="s">
        <v>41</v>
      </c>
      <c r="B41" s="47">
        <v>45416</v>
      </c>
      <c r="C41" s="72">
        <v>1.1499999999999999</v>
      </c>
      <c r="D41" s="49" t="s">
        <v>481</v>
      </c>
      <c r="E41" s="54"/>
      <c r="F41" s="54" t="s">
        <v>264</v>
      </c>
      <c r="G41" s="53" t="s">
        <v>18</v>
      </c>
      <c r="H41" s="87" t="s">
        <v>257</v>
      </c>
    </row>
    <row r="42" spans="1:8" ht="19.5" customHeight="1" x14ac:dyDescent="0.15">
      <c r="A42" s="46" t="s">
        <v>41</v>
      </c>
      <c r="B42" s="47">
        <v>45416</v>
      </c>
      <c r="C42" s="72">
        <v>5.97</v>
      </c>
      <c r="D42" s="49" t="s">
        <v>330</v>
      </c>
      <c r="E42" s="54"/>
      <c r="F42" s="54" t="s">
        <v>264</v>
      </c>
      <c r="G42" s="53" t="s">
        <v>18</v>
      </c>
      <c r="H42" s="87" t="s">
        <v>257</v>
      </c>
    </row>
    <row r="43" spans="1:8" ht="19.5" customHeight="1" x14ac:dyDescent="0.15">
      <c r="A43" s="46" t="s">
        <v>41</v>
      </c>
      <c r="B43" s="47">
        <v>45416</v>
      </c>
      <c r="C43" s="72">
        <v>1.05</v>
      </c>
      <c r="D43" s="49" t="s">
        <v>482</v>
      </c>
      <c r="E43" s="54"/>
      <c r="F43" s="54" t="s">
        <v>264</v>
      </c>
      <c r="G43" s="53" t="s">
        <v>18</v>
      </c>
      <c r="H43" s="87" t="s">
        <v>257</v>
      </c>
    </row>
    <row r="44" spans="1:8" ht="19.5" customHeight="1" x14ac:dyDescent="0.15">
      <c r="A44" s="46" t="s">
        <v>41</v>
      </c>
      <c r="B44" s="47">
        <v>45416</v>
      </c>
      <c r="C44" s="72">
        <v>1.05</v>
      </c>
      <c r="D44" s="49" t="s">
        <v>483</v>
      </c>
      <c r="E44" s="49"/>
      <c r="F44" s="54" t="s">
        <v>264</v>
      </c>
      <c r="G44" s="53" t="s">
        <v>18</v>
      </c>
      <c r="H44" s="87" t="s">
        <v>257</v>
      </c>
    </row>
    <row r="45" spans="1:8" ht="19.5" customHeight="1" x14ac:dyDescent="0.15">
      <c r="A45" s="46" t="s">
        <v>41</v>
      </c>
      <c r="B45" s="47">
        <v>45416</v>
      </c>
      <c r="C45" s="72">
        <v>5.33</v>
      </c>
      <c r="D45" s="49" t="s">
        <v>329</v>
      </c>
      <c r="E45" s="54"/>
      <c r="F45" s="54" t="s">
        <v>264</v>
      </c>
      <c r="G45" s="53" t="s">
        <v>18</v>
      </c>
      <c r="H45" s="87" t="s">
        <v>257</v>
      </c>
    </row>
    <row r="46" spans="1:8" ht="19.5" customHeight="1" x14ac:dyDescent="0.15">
      <c r="A46" s="46" t="s">
        <v>41</v>
      </c>
      <c r="B46" s="47">
        <v>45414</v>
      </c>
      <c r="C46" s="72">
        <v>5.98</v>
      </c>
      <c r="D46" s="49" t="s">
        <v>308</v>
      </c>
      <c r="E46" s="54"/>
      <c r="F46" s="54" t="s">
        <v>103</v>
      </c>
      <c r="G46" s="53" t="s">
        <v>18</v>
      </c>
      <c r="H46" s="87" t="s">
        <v>257</v>
      </c>
    </row>
    <row r="47" spans="1:8" ht="19.5" customHeight="1" x14ac:dyDescent="0.15">
      <c r="A47" s="46" t="s">
        <v>41</v>
      </c>
      <c r="B47" s="47">
        <v>45414</v>
      </c>
      <c r="C47" s="72">
        <f t="shared" ref="C47:C48" si="0">2.99-0.75</f>
        <v>2.2400000000000002</v>
      </c>
      <c r="D47" s="49" t="s">
        <v>484</v>
      </c>
      <c r="E47" s="54"/>
      <c r="F47" s="54" t="s">
        <v>103</v>
      </c>
      <c r="G47" s="53" t="s">
        <v>18</v>
      </c>
      <c r="H47" s="87" t="s">
        <v>257</v>
      </c>
    </row>
    <row r="48" spans="1:8" ht="19.5" customHeight="1" x14ac:dyDescent="0.15">
      <c r="A48" s="46" t="s">
        <v>41</v>
      </c>
      <c r="B48" s="47">
        <v>45414</v>
      </c>
      <c r="C48" s="72">
        <f t="shared" si="0"/>
        <v>2.2400000000000002</v>
      </c>
      <c r="D48" s="49" t="s">
        <v>485</v>
      </c>
      <c r="E48" s="54"/>
      <c r="F48" s="54" t="s">
        <v>103</v>
      </c>
      <c r="G48" s="53" t="s">
        <v>18</v>
      </c>
      <c r="H48" s="89" t="s">
        <v>257</v>
      </c>
    </row>
    <row r="49" spans="1:8" ht="19.5" customHeight="1" x14ac:dyDescent="0.15">
      <c r="A49" s="46" t="s">
        <v>41</v>
      </c>
      <c r="B49" s="47">
        <v>45415</v>
      </c>
      <c r="C49" s="72">
        <v>39</v>
      </c>
      <c r="D49" s="49" t="s">
        <v>486</v>
      </c>
      <c r="E49" s="49"/>
      <c r="F49" s="49" t="s">
        <v>487</v>
      </c>
      <c r="G49" s="53" t="s">
        <v>27</v>
      </c>
      <c r="H49" s="87" t="s">
        <v>257</v>
      </c>
    </row>
    <row r="50" spans="1:8" ht="19.5" customHeight="1" x14ac:dyDescent="0.15">
      <c r="A50" s="46" t="s">
        <v>41</v>
      </c>
      <c r="B50" s="47">
        <v>45415</v>
      </c>
      <c r="C50" s="72">
        <v>4.34</v>
      </c>
      <c r="D50" s="49" t="s">
        <v>488</v>
      </c>
      <c r="E50" s="54"/>
      <c r="F50" s="54" t="s">
        <v>489</v>
      </c>
      <c r="G50" s="53" t="s">
        <v>20</v>
      </c>
      <c r="H50" s="89" t="s">
        <v>278</v>
      </c>
    </row>
    <row r="51" spans="1:8" ht="19.5" customHeight="1" x14ac:dyDescent="0.15">
      <c r="A51" s="46" t="s">
        <v>41</v>
      </c>
      <c r="B51" s="47">
        <v>45415</v>
      </c>
      <c r="C51" s="72">
        <v>15.4</v>
      </c>
      <c r="D51" s="49" t="s">
        <v>490</v>
      </c>
      <c r="E51" s="54"/>
      <c r="F51" s="54" t="s">
        <v>491</v>
      </c>
      <c r="G51" s="53" t="s">
        <v>20</v>
      </c>
      <c r="H51" s="89" t="s">
        <v>278</v>
      </c>
    </row>
    <row r="52" spans="1:8" ht="19.5" customHeight="1" x14ac:dyDescent="0.15">
      <c r="A52" s="46" t="s">
        <v>41</v>
      </c>
      <c r="B52" s="47">
        <v>45416</v>
      </c>
      <c r="C52" s="72">
        <v>2.4</v>
      </c>
      <c r="D52" s="49" t="s">
        <v>492</v>
      </c>
      <c r="E52" s="54"/>
      <c r="F52" s="54" t="s">
        <v>58</v>
      </c>
      <c r="G52" s="53" t="s">
        <v>18</v>
      </c>
      <c r="H52" s="87" t="s">
        <v>257</v>
      </c>
    </row>
    <row r="53" spans="1:8" ht="19.5" customHeight="1" x14ac:dyDescent="0.15">
      <c r="A53" s="46" t="s">
        <v>41</v>
      </c>
      <c r="B53" s="47">
        <v>45418</v>
      </c>
      <c r="C53" s="72">
        <v>1.6</v>
      </c>
      <c r="D53" s="49" t="s">
        <v>61</v>
      </c>
      <c r="E53" s="49"/>
      <c r="F53" s="54" t="s">
        <v>145</v>
      </c>
      <c r="G53" s="53" t="s">
        <v>17</v>
      </c>
      <c r="H53" s="87" t="s">
        <v>257</v>
      </c>
    </row>
    <row r="54" spans="1:8" ht="19.5" customHeight="1" x14ac:dyDescent="0.15">
      <c r="A54" s="46" t="s">
        <v>41</v>
      </c>
      <c r="B54" s="47">
        <v>45418</v>
      </c>
      <c r="C54" s="72">
        <v>1.27</v>
      </c>
      <c r="D54" s="49" t="s">
        <v>349</v>
      </c>
      <c r="E54" s="54"/>
      <c r="F54" s="54" t="s">
        <v>264</v>
      </c>
      <c r="G54" s="53" t="s">
        <v>18</v>
      </c>
      <c r="H54" s="87" t="s">
        <v>257</v>
      </c>
    </row>
    <row r="55" spans="1:8" ht="19.5" customHeight="1" x14ac:dyDescent="0.15">
      <c r="A55" s="46" t="s">
        <v>41</v>
      </c>
      <c r="B55" s="47">
        <v>45418</v>
      </c>
      <c r="C55" s="72">
        <v>2.5499999999999998</v>
      </c>
      <c r="D55" s="49" t="s">
        <v>493</v>
      </c>
      <c r="E55" s="49"/>
      <c r="F55" s="54" t="s">
        <v>264</v>
      </c>
      <c r="G55" s="53" t="s">
        <v>18</v>
      </c>
      <c r="H55" s="87" t="s">
        <v>257</v>
      </c>
    </row>
    <row r="56" spans="1:8" ht="19.5" customHeight="1" x14ac:dyDescent="0.15">
      <c r="A56" s="46" t="s">
        <v>41</v>
      </c>
      <c r="B56" s="47">
        <v>45418</v>
      </c>
      <c r="C56" s="72">
        <v>1.1499999999999999</v>
      </c>
      <c r="D56" s="49" t="s">
        <v>494</v>
      </c>
      <c r="E56" s="54"/>
      <c r="F56" s="54" t="s">
        <v>264</v>
      </c>
      <c r="G56" s="53" t="s">
        <v>18</v>
      </c>
      <c r="H56" s="87" t="s">
        <v>257</v>
      </c>
    </row>
    <row r="57" spans="1:8" ht="19.5" customHeight="1" x14ac:dyDescent="0.15">
      <c r="A57" s="46" t="s">
        <v>41</v>
      </c>
      <c r="B57" s="47">
        <v>45418</v>
      </c>
      <c r="C57" s="72">
        <v>1.38</v>
      </c>
      <c r="D57" s="49" t="s">
        <v>494</v>
      </c>
      <c r="E57" s="49"/>
      <c r="F57" s="54" t="s">
        <v>264</v>
      </c>
      <c r="G57" s="53" t="s">
        <v>18</v>
      </c>
      <c r="H57" s="87" t="s">
        <v>257</v>
      </c>
    </row>
    <row r="58" spans="1:8" ht="19.5" customHeight="1" x14ac:dyDescent="0.15">
      <c r="A58" s="46" t="s">
        <v>41</v>
      </c>
      <c r="B58" s="47">
        <v>45418</v>
      </c>
      <c r="C58" s="72">
        <v>14.58</v>
      </c>
      <c r="D58" s="49" t="s">
        <v>314</v>
      </c>
      <c r="E58" s="54"/>
      <c r="F58" s="54" t="s">
        <v>264</v>
      </c>
      <c r="G58" s="53" t="s">
        <v>18</v>
      </c>
      <c r="H58" s="87" t="s">
        <v>257</v>
      </c>
    </row>
    <row r="59" spans="1:8" ht="19.5" customHeight="1" x14ac:dyDescent="0.15">
      <c r="A59" s="46" t="s">
        <v>41</v>
      </c>
      <c r="B59" s="47">
        <v>45418</v>
      </c>
      <c r="C59" s="72">
        <v>1.59</v>
      </c>
      <c r="D59" s="49" t="s">
        <v>495</v>
      </c>
      <c r="E59" s="54"/>
      <c r="F59" s="54" t="s">
        <v>264</v>
      </c>
      <c r="G59" s="53" t="s">
        <v>18</v>
      </c>
      <c r="H59" s="87" t="s">
        <v>257</v>
      </c>
    </row>
    <row r="60" spans="1:8" ht="19.5" customHeight="1" x14ac:dyDescent="0.15">
      <c r="A60" s="46" t="s">
        <v>41</v>
      </c>
      <c r="B60" s="47">
        <v>45418</v>
      </c>
      <c r="C60" s="72">
        <v>10</v>
      </c>
      <c r="D60" s="49" t="s">
        <v>496</v>
      </c>
      <c r="E60" s="54"/>
      <c r="F60" s="54" t="s">
        <v>497</v>
      </c>
      <c r="G60" s="53" t="s">
        <v>18</v>
      </c>
      <c r="H60" s="87" t="s">
        <v>257</v>
      </c>
    </row>
    <row r="61" spans="1:8" ht="19.5" customHeight="1" x14ac:dyDescent="0.15">
      <c r="A61" s="46" t="s">
        <v>41</v>
      </c>
      <c r="B61" s="47">
        <v>45418</v>
      </c>
      <c r="C61" s="72">
        <v>48.56</v>
      </c>
      <c r="D61" s="49" t="s">
        <v>498</v>
      </c>
      <c r="E61" s="54"/>
      <c r="F61" s="54" t="s">
        <v>208</v>
      </c>
      <c r="G61" s="53" t="s">
        <v>21</v>
      </c>
      <c r="H61" s="87" t="s">
        <v>278</v>
      </c>
    </row>
    <row r="62" spans="1:8" ht="19.5" customHeight="1" x14ac:dyDescent="0.15">
      <c r="A62" s="46" t="s">
        <v>41</v>
      </c>
      <c r="B62" s="47">
        <v>45425</v>
      </c>
      <c r="C62" s="72">
        <v>39.51</v>
      </c>
      <c r="D62" s="49" t="s">
        <v>499</v>
      </c>
      <c r="E62" s="54"/>
      <c r="F62" s="54" t="s">
        <v>208</v>
      </c>
      <c r="G62" s="53" t="s">
        <v>26</v>
      </c>
      <c r="H62" s="87" t="s">
        <v>278</v>
      </c>
    </row>
    <row r="63" spans="1:8" ht="19.5" customHeight="1" x14ac:dyDescent="0.15">
      <c r="A63" s="46" t="s">
        <v>41</v>
      </c>
      <c r="B63" s="47">
        <v>45420</v>
      </c>
      <c r="C63" s="72">
        <v>2.1</v>
      </c>
      <c r="D63" s="49" t="s">
        <v>238</v>
      </c>
      <c r="E63" s="54"/>
      <c r="F63" s="54" t="s">
        <v>256</v>
      </c>
      <c r="G63" s="53" t="s">
        <v>17</v>
      </c>
      <c r="H63" s="87" t="s">
        <v>257</v>
      </c>
    </row>
    <row r="64" spans="1:8" ht="19.5" customHeight="1" x14ac:dyDescent="0.15">
      <c r="A64" s="46" t="s">
        <v>41</v>
      </c>
      <c r="B64" s="47">
        <v>45422</v>
      </c>
      <c r="C64" s="72">
        <v>1.99</v>
      </c>
      <c r="D64" s="49" t="s">
        <v>331</v>
      </c>
      <c r="E64" s="54"/>
      <c r="F64" s="54" t="s">
        <v>264</v>
      </c>
      <c r="G64" s="53" t="s">
        <v>17</v>
      </c>
      <c r="H64" s="87" t="s">
        <v>257</v>
      </c>
    </row>
    <row r="65" spans="1:8" ht="19.5" customHeight="1" x14ac:dyDescent="0.15">
      <c r="A65" s="46" t="s">
        <v>41</v>
      </c>
      <c r="B65" s="47">
        <v>45422</v>
      </c>
      <c r="C65" s="72">
        <v>1</v>
      </c>
      <c r="D65" s="49" t="s">
        <v>220</v>
      </c>
      <c r="E65" s="54"/>
      <c r="F65" s="54" t="s">
        <v>264</v>
      </c>
      <c r="G65" s="53" t="s">
        <v>18</v>
      </c>
      <c r="H65" s="87" t="s">
        <v>257</v>
      </c>
    </row>
    <row r="66" spans="1:8" ht="19.5" customHeight="1" x14ac:dyDescent="0.15">
      <c r="A66" s="46" t="s">
        <v>41</v>
      </c>
      <c r="B66" s="47">
        <v>45423</v>
      </c>
      <c r="C66" s="72">
        <v>2.89</v>
      </c>
      <c r="D66" s="49" t="s">
        <v>500</v>
      </c>
      <c r="E66" s="54"/>
      <c r="F66" s="54" t="s">
        <v>103</v>
      </c>
      <c r="G66" s="53" t="s">
        <v>17</v>
      </c>
      <c r="H66" s="87" t="s">
        <v>257</v>
      </c>
    </row>
    <row r="67" spans="1:8" ht="19.5" customHeight="1" x14ac:dyDescent="0.15">
      <c r="A67" s="46" t="s">
        <v>41</v>
      </c>
      <c r="B67" s="47">
        <v>45423</v>
      </c>
      <c r="C67" s="72">
        <v>3.22</v>
      </c>
      <c r="D67" s="49" t="s">
        <v>501</v>
      </c>
      <c r="E67" s="54"/>
      <c r="F67" s="54" t="s">
        <v>103</v>
      </c>
      <c r="G67" s="53" t="s">
        <v>16</v>
      </c>
      <c r="H67" s="87" t="s">
        <v>257</v>
      </c>
    </row>
    <row r="68" spans="1:8" ht="19.5" customHeight="1" x14ac:dyDescent="0.15">
      <c r="A68" s="46" t="s">
        <v>41</v>
      </c>
      <c r="B68" s="47">
        <v>45423</v>
      </c>
      <c r="C68" s="72">
        <v>4.97</v>
      </c>
      <c r="D68" s="49" t="s">
        <v>502</v>
      </c>
      <c r="E68" s="54"/>
      <c r="F68" s="54" t="s">
        <v>103</v>
      </c>
      <c r="G68" s="53" t="s">
        <v>16</v>
      </c>
      <c r="H68" s="87" t="s">
        <v>257</v>
      </c>
    </row>
    <row r="69" spans="1:8" ht="19.5" customHeight="1" x14ac:dyDescent="0.15">
      <c r="A69" s="46" t="s">
        <v>41</v>
      </c>
      <c r="B69" s="47">
        <v>45424</v>
      </c>
      <c r="C69" s="72">
        <v>19.399999999999999</v>
      </c>
      <c r="D69" s="49" t="s">
        <v>503</v>
      </c>
      <c r="E69" s="54"/>
      <c r="F69" s="54" t="s">
        <v>504</v>
      </c>
      <c r="G69" s="53" t="s">
        <v>27</v>
      </c>
      <c r="H69" s="87" t="s">
        <v>257</v>
      </c>
    </row>
    <row r="70" spans="1:8" ht="19.5" customHeight="1" x14ac:dyDescent="0.15">
      <c r="A70" s="46" t="s">
        <v>41</v>
      </c>
      <c r="B70" s="47">
        <v>45425</v>
      </c>
      <c r="C70" s="72">
        <v>24.99</v>
      </c>
      <c r="D70" s="49" t="s">
        <v>505</v>
      </c>
      <c r="E70" s="49"/>
      <c r="F70" s="49" t="s">
        <v>340</v>
      </c>
      <c r="G70" s="53" t="s">
        <v>26</v>
      </c>
      <c r="H70" s="87" t="s">
        <v>278</v>
      </c>
    </row>
    <row r="71" spans="1:8" ht="19.5" customHeight="1" x14ac:dyDescent="0.15">
      <c r="A71" s="46" t="s">
        <v>41</v>
      </c>
      <c r="B71" s="47">
        <v>45425</v>
      </c>
      <c r="C71" s="72">
        <v>190.4</v>
      </c>
      <c r="D71" s="49" t="s">
        <v>506</v>
      </c>
      <c r="E71" s="54"/>
      <c r="F71" s="54" t="s">
        <v>507</v>
      </c>
      <c r="G71" s="53" t="s">
        <v>26</v>
      </c>
      <c r="H71" s="87" t="s">
        <v>278</v>
      </c>
    </row>
    <row r="72" spans="1:8" ht="19.5" customHeight="1" x14ac:dyDescent="0.15">
      <c r="A72" s="46" t="s">
        <v>41</v>
      </c>
      <c r="B72" s="47">
        <v>45429</v>
      </c>
      <c r="C72" s="72">
        <v>1.03</v>
      </c>
      <c r="D72" s="49" t="s">
        <v>508</v>
      </c>
      <c r="E72" s="54"/>
      <c r="F72" s="54" t="s">
        <v>256</v>
      </c>
      <c r="G72" s="53" t="s">
        <v>17</v>
      </c>
      <c r="H72" s="87" t="s">
        <v>257</v>
      </c>
    </row>
    <row r="73" spans="1:8" ht="19.5" customHeight="1" x14ac:dyDescent="0.15">
      <c r="A73" s="46" t="s">
        <v>41</v>
      </c>
      <c r="B73" s="47">
        <v>45429</v>
      </c>
      <c r="C73" s="72">
        <v>5.8</v>
      </c>
      <c r="D73" s="49" t="s">
        <v>509</v>
      </c>
      <c r="E73" s="54"/>
      <c r="F73" s="54" t="s">
        <v>510</v>
      </c>
      <c r="G73" s="53" t="s">
        <v>18</v>
      </c>
      <c r="H73" s="87" t="s">
        <v>257</v>
      </c>
    </row>
    <row r="74" spans="1:8" ht="19.5" customHeight="1" x14ac:dyDescent="0.15">
      <c r="A74" s="46" t="s">
        <v>41</v>
      </c>
      <c r="B74" s="47">
        <v>45429</v>
      </c>
      <c r="C74" s="72">
        <v>27.29</v>
      </c>
      <c r="D74" s="49" t="s">
        <v>511</v>
      </c>
      <c r="E74" s="54"/>
      <c r="F74" s="54" t="s">
        <v>154</v>
      </c>
      <c r="G74" s="53" t="s">
        <v>27</v>
      </c>
      <c r="H74" s="87" t="s">
        <v>278</v>
      </c>
    </row>
    <row r="75" spans="1:8" ht="19.5" customHeight="1" x14ac:dyDescent="0.15">
      <c r="A75" s="46" t="s">
        <v>41</v>
      </c>
      <c r="B75" s="47">
        <v>45430</v>
      </c>
      <c r="C75" s="72">
        <f>2.99-0.45</f>
        <v>2.54</v>
      </c>
      <c r="D75" s="49" t="s">
        <v>512</v>
      </c>
      <c r="E75" s="54"/>
      <c r="F75" s="54" t="s">
        <v>103</v>
      </c>
      <c r="G75" s="53" t="s">
        <v>18</v>
      </c>
      <c r="H75" s="87" t="s">
        <v>257</v>
      </c>
    </row>
    <row r="76" spans="1:8" ht="19.5" customHeight="1" x14ac:dyDescent="0.15">
      <c r="A76" s="46" t="s">
        <v>41</v>
      </c>
      <c r="B76" s="47">
        <v>45430</v>
      </c>
      <c r="C76" s="72">
        <v>1.5</v>
      </c>
      <c r="D76" s="49" t="s">
        <v>513</v>
      </c>
      <c r="E76" s="54"/>
      <c r="F76" s="54" t="s">
        <v>103</v>
      </c>
      <c r="G76" s="53" t="s">
        <v>18</v>
      </c>
      <c r="H76" s="87" t="s">
        <v>257</v>
      </c>
    </row>
    <row r="77" spans="1:8" ht="19.5" customHeight="1" x14ac:dyDescent="0.15">
      <c r="A77" s="46" t="s">
        <v>41</v>
      </c>
      <c r="B77" s="47">
        <v>45430</v>
      </c>
      <c r="C77" s="72">
        <v>1.3</v>
      </c>
      <c r="D77" s="49" t="s">
        <v>309</v>
      </c>
      <c r="E77" s="54"/>
      <c r="F77" s="54" t="s">
        <v>103</v>
      </c>
      <c r="G77" s="53" t="s">
        <v>18</v>
      </c>
      <c r="H77" s="87" t="s">
        <v>257</v>
      </c>
    </row>
    <row r="78" spans="1:8" ht="19.5" customHeight="1" x14ac:dyDescent="0.15">
      <c r="A78" s="46" t="s">
        <v>41</v>
      </c>
      <c r="B78" s="47">
        <v>45430</v>
      </c>
      <c r="C78" s="72">
        <v>1.4</v>
      </c>
      <c r="D78" s="49" t="s">
        <v>514</v>
      </c>
      <c r="E78" s="54"/>
      <c r="F78" s="54" t="s">
        <v>264</v>
      </c>
      <c r="G78" s="53" t="s">
        <v>18</v>
      </c>
      <c r="H78" s="87" t="s">
        <v>257</v>
      </c>
    </row>
    <row r="79" spans="1:8" ht="19.5" customHeight="1" x14ac:dyDescent="0.15">
      <c r="A79" s="46" t="s">
        <v>41</v>
      </c>
      <c r="B79" s="47">
        <v>45428</v>
      </c>
      <c r="C79" s="72">
        <v>0.99</v>
      </c>
      <c r="D79" s="49" t="s">
        <v>61</v>
      </c>
      <c r="E79" s="54"/>
      <c r="F79" s="54" t="s">
        <v>264</v>
      </c>
      <c r="G79" s="53" t="s">
        <v>17</v>
      </c>
      <c r="H79" s="87" t="s">
        <v>257</v>
      </c>
    </row>
    <row r="80" spans="1:8" ht="19.5" customHeight="1" x14ac:dyDescent="0.15">
      <c r="A80" s="46" t="s">
        <v>41</v>
      </c>
      <c r="B80" s="47">
        <v>45428</v>
      </c>
      <c r="C80" s="72">
        <v>1.56</v>
      </c>
      <c r="D80" s="49" t="s">
        <v>410</v>
      </c>
      <c r="E80" s="54"/>
      <c r="F80" s="54" t="s">
        <v>264</v>
      </c>
      <c r="G80" s="53" t="s">
        <v>17</v>
      </c>
      <c r="H80" s="87" t="s">
        <v>257</v>
      </c>
    </row>
    <row r="81" spans="1:8" ht="19.5" customHeight="1" x14ac:dyDescent="0.15">
      <c r="A81" s="46" t="s">
        <v>41</v>
      </c>
      <c r="B81" s="47">
        <v>45426</v>
      </c>
      <c r="C81" s="72">
        <v>1</v>
      </c>
      <c r="D81" s="49" t="s">
        <v>515</v>
      </c>
      <c r="E81" s="54"/>
      <c r="F81" s="54" t="s">
        <v>264</v>
      </c>
      <c r="G81" s="53" t="s">
        <v>18</v>
      </c>
      <c r="H81" s="87" t="s">
        <v>257</v>
      </c>
    </row>
    <row r="82" spans="1:8" ht="19.5" customHeight="1" x14ac:dyDescent="0.15">
      <c r="A82" s="46" t="s">
        <v>41</v>
      </c>
      <c r="B82" s="47">
        <v>45426</v>
      </c>
      <c r="C82" s="72">
        <v>1</v>
      </c>
      <c r="D82" s="49" t="s">
        <v>516</v>
      </c>
      <c r="E82" s="54"/>
      <c r="F82" s="54" t="s">
        <v>264</v>
      </c>
      <c r="G82" s="53" t="s">
        <v>18</v>
      </c>
      <c r="H82" s="87" t="s">
        <v>257</v>
      </c>
    </row>
    <row r="83" spans="1:8" ht="19.5" customHeight="1" x14ac:dyDescent="0.15">
      <c r="A83" s="46" t="s">
        <v>41</v>
      </c>
      <c r="B83" s="47">
        <v>45426</v>
      </c>
      <c r="C83" s="72">
        <v>1</v>
      </c>
      <c r="D83" s="49" t="s">
        <v>517</v>
      </c>
      <c r="E83" s="54"/>
      <c r="F83" s="54" t="s">
        <v>264</v>
      </c>
      <c r="G83" s="53" t="s">
        <v>18</v>
      </c>
      <c r="H83" s="87" t="s">
        <v>257</v>
      </c>
    </row>
    <row r="84" spans="1:8" ht="19.5" customHeight="1" x14ac:dyDescent="0.15">
      <c r="A84" s="46" t="s">
        <v>41</v>
      </c>
      <c r="B84" s="47">
        <v>45426</v>
      </c>
      <c r="C84" s="72">
        <v>6.58</v>
      </c>
      <c r="D84" s="49" t="s">
        <v>330</v>
      </c>
      <c r="E84" s="54"/>
      <c r="F84" s="54" t="s">
        <v>264</v>
      </c>
      <c r="G84" s="53" t="s">
        <v>18</v>
      </c>
      <c r="H84" s="87" t="s">
        <v>257</v>
      </c>
    </row>
    <row r="85" spans="1:8" ht="19.5" customHeight="1" x14ac:dyDescent="0.15">
      <c r="A85" s="46" t="s">
        <v>41</v>
      </c>
      <c r="B85" s="47">
        <v>45426</v>
      </c>
      <c r="C85" s="72">
        <v>5.56</v>
      </c>
      <c r="D85" s="49" t="s">
        <v>329</v>
      </c>
      <c r="E85" s="54"/>
      <c r="F85" s="54" t="s">
        <v>264</v>
      </c>
      <c r="G85" s="53" t="s">
        <v>18</v>
      </c>
      <c r="H85" s="87" t="s">
        <v>257</v>
      </c>
    </row>
    <row r="86" spans="1:8" ht="19.5" customHeight="1" x14ac:dyDescent="0.15">
      <c r="A86" s="46" t="s">
        <v>41</v>
      </c>
      <c r="B86" s="47">
        <v>45426</v>
      </c>
      <c r="C86" s="72">
        <f>3.79-2.79</f>
        <v>1</v>
      </c>
      <c r="D86" s="49" t="s">
        <v>247</v>
      </c>
      <c r="E86" s="54"/>
      <c r="F86" s="54" t="s">
        <v>264</v>
      </c>
      <c r="G86" s="53" t="s">
        <v>18</v>
      </c>
      <c r="H86" s="87" t="s">
        <v>257</v>
      </c>
    </row>
    <row r="87" spans="1:8" ht="19.5" customHeight="1" x14ac:dyDescent="0.15">
      <c r="A87" s="46" t="s">
        <v>41</v>
      </c>
      <c r="B87" s="47">
        <v>45433</v>
      </c>
      <c r="C87" s="72">
        <v>5.78</v>
      </c>
      <c r="D87" s="49" t="s">
        <v>518</v>
      </c>
      <c r="E87" s="54">
        <v>2</v>
      </c>
      <c r="F87" s="54" t="s">
        <v>103</v>
      </c>
      <c r="G87" s="53" t="s">
        <v>18</v>
      </c>
      <c r="H87" s="89" t="s">
        <v>278</v>
      </c>
    </row>
    <row r="88" spans="1:8" ht="19.5" customHeight="1" x14ac:dyDescent="0.15">
      <c r="A88" s="46" t="s">
        <v>41</v>
      </c>
      <c r="B88" s="47">
        <v>45433</v>
      </c>
      <c r="C88" s="72">
        <v>1.45</v>
      </c>
      <c r="D88" s="49" t="s">
        <v>519</v>
      </c>
      <c r="E88" s="54" t="s">
        <v>520</v>
      </c>
      <c r="F88" s="54" t="s">
        <v>103</v>
      </c>
      <c r="G88" s="53" t="s">
        <v>18</v>
      </c>
      <c r="H88" s="89" t="s">
        <v>278</v>
      </c>
    </row>
    <row r="89" spans="1:8" ht="19.5" customHeight="1" x14ac:dyDescent="0.15">
      <c r="A89" s="46" t="s">
        <v>41</v>
      </c>
      <c r="B89" s="47">
        <v>45433</v>
      </c>
      <c r="C89" s="72">
        <v>3.69</v>
      </c>
      <c r="D89" s="49" t="s">
        <v>521</v>
      </c>
      <c r="E89" s="54"/>
      <c r="F89" s="54" t="s">
        <v>522</v>
      </c>
      <c r="G89" s="53" t="s">
        <v>20</v>
      </c>
      <c r="H89" s="89" t="s">
        <v>278</v>
      </c>
    </row>
    <row r="90" spans="1:8" ht="19.5" customHeight="1" x14ac:dyDescent="0.15">
      <c r="A90" s="46" t="s">
        <v>41</v>
      </c>
      <c r="B90" s="47">
        <v>45437</v>
      </c>
      <c r="C90" s="72">
        <v>28</v>
      </c>
      <c r="D90" s="49" t="s">
        <v>523</v>
      </c>
      <c r="E90" s="54"/>
      <c r="F90" s="54" t="s">
        <v>524</v>
      </c>
      <c r="G90" s="53" t="s">
        <v>27</v>
      </c>
      <c r="H90" s="89" t="s">
        <v>257</v>
      </c>
    </row>
    <row r="91" spans="1:8" ht="19.5" customHeight="1" x14ac:dyDescent="0.15">
      <c r="A91" s="46" t="s">
        <v>41</v>
      </c>
      <c r="B91" s="47">
        <v>45437</v>
      </c>
      <c r="C91" s="72">
        <v>15.72</v>
      </c>
      <c r="D91" s="49" t="s">
        <v>22</v>
      </c>
      <c r="E91" s="54"/>
      <c r="F91" s="54" t="s">
        <v>143</v>
      </c>
      <c r="G91" s="53" t="s">
        <v>21</v>
      </c>
      <c r="H91" s="89" t="s">
        <v>257</v>
      </c>
    </row>
    <row r="92" spans="1:8" ht="19.5" customHeight="1" x14ac:dyDescent="0.15">
      <c r="A92" s="46" t="s">
        <v>41</v>
      </c>
      <c r="B92" s="47"/>
      <c r="C92" s="48">
        <v>28.9</v>
      </c>
      <c r="D92" s="49"/>
      <c r="E92" s="54"/>
      <c r="F92" s="54"/>
      <c r="G92" s="53"/>
      <c r="H92" s="89"/>
    </row>
    <row r="93" spans="1:8" ht="19.5" customHeight="1" x14ac:dyDescent="0.15">
      <c r="A93" s="46"/>
      <c r="B93" s="47"/>
      <c r="C93" s="48"/>
      <c r="D93" s="49"/>
      <c r="E93" s="54"/>
      <c r="F93" s="54"/>
      <c r="G93" s="53"/>
      <c r="H93" s="89"/>
    </row>
    <row r="94" spans="1:8" ht="19.5" customHeight="1" x14ac:dyDescent="0.15">
      <c r="A94" s="46"/>
      <c r="B94" s="47"/>
      <c r="C94" s="48"/>
      <c r="D94" s="49"/>
      <c r="E94" s="54"/>
      <c r="F94" s="54"/>
      <c r="G94" s="53"/>
      <c r="H94" s="89"/>
    </row>
  </sheetData>
  <mergeCells count="1">
    <mergeCell ref="B1:H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500-000000000000}">
          <x14:formula1>
            <xm:f>Resumen!$B$3:$C$20</xm:f>
          </x14:formula1>
          <xm:sqref>G6:G94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FF00"/>
    <outlinePr summaryBelow="0" summaryRight="0"/>
  </sheetPr>
  <dimension ref="A1:H1165"/>
  <sheetViews>
    <sheetView showGridLines="0" topLeftCell="A8" workbookViewId="0">
      <selection activeCell="B38" sqref="B38"/>
    </sheetView>
  </sheetViews>
  <sheetFormatPr baseColWidth="10" defaultColWidth="12.6640625" defaultRowHeight="15.75" customHeight="1" x14ac:dyDescent="0.15"/>
  <cols>
    <col min="1" max="1" width="2.1640625" customWidth="1"/>
    <col min="2" max="2" width="12.1640625" customWidth="1"/>
    <col min="3" max="3" width="9.6640625" customWidth="1"/>
    <col min="4" max="4" width="16.1640625" customWidth="1"/>
    <col min="5" max="5" width="9" customWidth="1"/>
    <col min="6" max="6" width="14.1640625" customWidth="1"/>
    <col min="7" max="7" width="16.6640625" customWidth="1"/>
    <col min="8" max="8" width="10.6640625" customWidth="1"/>
  </cols>
  <sheetData>
    <row r="1" spans="1:8" ht="13" x14ac:dyDescent="0.15">
      <c r="A1" s="56"/>
      <c r="B1" s="149"/>
      <c r="C1" s="147"/>
      <c r="D1" s="147"/>
      <c r="E1" s="147"/>
      <c r="F1" s="147"/>
      <c r="G1" s="147"/>
      <c r="H1" s="147"/>
    </row>
    <row r="2" spans="1:8" ht="22" x14ac:dyDescent="0.25">
      <c r="A2" s="30"/>
      <c r="B2" s="31" t="s">
        <v>30</v>
      </c>
      <c r="C2" s="32"/>
      <c r="D2" s="30"/>
      <c r="E2" s="61"/>
      <c r="F2" s="77"/>
      <c r="G2" s="95"/>
      <c r="H2" s="60"/>
    </row>
    <row r="3" spans="1:8" ht="12" customHeight="1" x14ac:dyDescent="0.15">
      <c r="A3" s="34"/>
      <c r="B3" s="58"/>
      <c r="C3" s="59"/>
      <c r="D3" s="58"/>
      <c r="E3" s="58"/>
      <c r="F3" s="82"/>
      <c r="G3" s="58"/>
      <c r="H3" s="60"/>
    </row>
    <row r="4" spans="1:8" ht="24" customHeight="1" x14ac:dyDescent="0.15">
      <c r="A4" s="46"/>
      <c r="B4" s="60" t="s">
        <v>33</v>
      </c>
      <c r="C4" s="61">
        <f>SUM(C6:C165)</f>
        <v>1170.5900000000008</v>
      </c>
      <c r="D4" s="62" t="s">
        <v>32</v>
      </c>
      <c r="E4" s="64">
        <f>SUMIFS(C6:C150,A6:A150,"&lt;&gt;N")</f>
        <v>43.710000000000008</v>
      </c>
      <c r="F4" s="62" t="s">
        <v>34</v>
      </c>
      <c r="G4" s="64">
        <f>SUMIFS(C6:C165,A6:A165,"&lt;&gt;F")</f>
        <v>1126.8800000000006</v>
      </c>
      <c r="H4" s="60">
        <f>E4+G4</f>
        <v>1170.5900000000006</v>
      </c>
    </row>
    <row r="5" spans="1:8" ht="24" customHeight="1" x14ac:dyDescent="0.15">
      <c r="A5" s="41"/>
      <c r="B5" s="42" t="s">
        <v>162</v>
      </c>
      <c r="C5" s="43" t="s">
        <v>36</v>
      </c>
      <c r="D5" s="42" t="s">
        <v>37</v>
      </c>
      <c r="E5" s="42" t="s">
        <v>38</v>
      </c>
      <c r="F5" s="42" t="s">
        <v>39</v>
      </c>
      <c r="G5" s="44" t="s">
        <v>40</v>
      </c>
      <c r="H5" s="86" t="s">
        <v>37</v>
      </c>
    </row>
    <row r="6" spans="1:8" ht="19.5" customHeight="1" x14ac:dyDescent="0.15">
      <c r="A6" s="97" t="s">
        <v>41</v>
      </c>
      <c r="B6" s="98">
        <v>45436</v>
      </c>
      <c r="C6" s="72">
        <v>15.5</v>
      </c>
      <c r="D6" s="99" t="s">
        <v>22</v>
      </c>
      <c r="E6" s="100"/>
      <c r="F6" s="100" t="s">
        <v>4</v>
      </c>
      <c r="G6" s="101" t="s">
        <v>16</v>
      </c>
      <c r="H6" s="102" t="s">
        <v>257</v>
      </c>
    </row>
    <row r="7" spans="1:8" ht="19.5" customHeight="1" x14ac:dyDescent="0.15">
      <c r="A7" s="97" t="s">
        <v>41</v>
      </c>
      <c r="B7" s="98">
        <v>45439</v>
      </c>
      <c r="C7" s="72">
        <v>73.06</v>
      </c>
      <c r="D7" s="99" t="s">
        <v>525</v>
      </c>
      <c r="E7" s="99"/>
      <c r="F7" s="100" t="s">
        <v>206</v>
      </c>
      <c r="G7" s="101" t="s">
        <v>22</v>
      </c>
      <c r="H7" s="103" t="s">
        <v>278</v>
      </c>
    </row>
    <row r="8" spans="1:8" ht="19.5" customHeight="1" x14ac:dyDescent="0.15">
      <c r="A8" s="97" t="s">
        <v>41</v>
      </c>
      <c r="B8" s="98">
        <v>45436</v>
      </c>
      <c r="C8" s="72">
        <v>1.7</v>
      </c>
      <c r="D8" s="99" t="s">
        <v>271</v>
      </c>
      <c r="E8" s="99"/>
      <c r="F8" s="100" t="s">
        <v>58</v>
      </c>
      <c r="G8" s="101" t="s">
        <v>18</v>
      </c>
      <c r="H8" s="103" t="s">
        <v>257</v>
      </c>
    </row>
    <row r="9" spans="1:8" ht="19.5" customHeight="1" x14ac:dyDescent="0.15">
      <c r="A9" s="97" t="s">
        <v>41</v>
      </c>
      <c r="B9" s="98">
        <v>45436</v>
      </c>
      <c r="C9" s="72">
        <v>2.4</v>
      </c>
      <c r="D9" s="99" t="s">
        <v>444</v>
      </c>
      <c r="E9" s="99"/>
      <c r="F9" s="100" t="s">
        <v>58</v>
      </c>
      <c r="G9" s="101" t="s">
        <v>18</v>
      </c>
      <c r="H9" s="103" t="s">
        <v>257</v>
      </c>
    </row>
    <row r="10" spans="1:8" ht="19.5" customHeight="1" x14ac:dyDescent="0.15">
      <c r="A10" s="97" t="s">
        <v>41</v>
      </c>
      <c r="B10" s="98">
        <v>45436</v>
      </c>
      <c r="C10" s="72">
        <v>2.4</v>
      </c>
      <c r="D10" s="99" t="s">
        <v>526</v>
      </c>
      <c r="E10" s="99"/>
      <c r="F10" s="100" t="s">
        <v>58</v>
      </c>
      <c r="G10" s="101" t="s">
        <v>18</v>
      </c>
      <c r="H10" s="103" t="s">
        <v>257</v>
      </c>
    </row>
    <row r="11" spans="1:8" ht="19.5" customHeight="1" x14ac:dyDescent="0.15">
      <c r="A11" s="97" t="s">
        <v>41</v>
      </c>
      <c r="B11" s="98">
        <v>45436</v>
      </c>
      <c r="C11" s="72">
        <v>1.4</v>
      </c>
      <c r="D11" s="99" t="s">
        <v>527</v>
      </c>
      <c r="E11" s="99"/>
      <c r="F11" s="100" t="s">
        <v>58</v>
      </c>
      <c r="G11" s="101" t="s">
        <v>18</v>
      </c>
      <c r="H11" s="103" t="s">
        <v>257</v>
      </c>
    </row>
    <row r="12" spans="1:8" ht="19.5" customHeight="1" x14ac:dyDescent="0.15">
      <c r="A12" s="97" t="s">
        <v>41</v>
      </c>
      <c r="B12" s="98">
        <v>45436</v>
      </c>
      <c r="C12" s="72">
        <v>18.5</v>
      </c>
      <c r="D12" s="99" t="s">
        <v>343</v>
      </c>
      <c r="E12" s="99"/>
      <c r="F12" s="100" t="s">
        <v>58</v>
      </c>
      <c r="G12" s="101" t="s">
        <v>18</v>
      </c>
      <c r="H12" s="103" t="s">
        <v>257</v>
      </c>
    </row>
    <row r="13" spans="1:8" ht="19.5" customHeight="1" x14ac:dyDescent="0.15">
      <c r="A13" s="97" t="s">
        <v>41</v>
      </c>
      <c r="B13" s="98">
        <v>45436</v>
      </c>
      <c r="C13" s="72">
        <v>2.4</v>
      </c>
      <c r="D13" s="99" t="s">
        <v>528</v>
      </c>
      <c r="E13" s="99"/>
      <c r="F13" s="100" t="s">
        <v>58</v>
      </c>
      <c r="G13" s="101" t="s">
        <v>18</v>
      </c>
      <c r="H13" s="103" t="s">
        <v>257</v>
      </c>
    </row>
    <row r="14" spans="1:8" ht="19.5" customHeight="1" x14ac:dyDescent="0.15">
      <c r="A14" s="97" t="s">
        <v>41</v>
      </c>
      <c r="B14" s="98">
        <v>45436</v>
      </c>
      <c r="C14" s="72">
        <v>1.05</v>
      </c>
      <c r="D14" s="99" t="s">
        <v>529</v>
      </c>
      <c r="E14" s="99"/>
      <c r="F14" s="100" t="s">
        <v>58</v>
      </c>
      <c r="G14" s="101" t="s">
        <v>18</v>
      </c>
      <c r="H14" s="103" t="s">
        <v>257</v>
      </c>
    </row>
    <row r="15" spans="1:8" ht="19.5" customHeight="1" x14ac:dyDescent="0.15">
      <c r="A15" s="97" t="s">
        <v>41</v>
      </c>
      <c r="B15" s="98">
        <v>45436</v>
      </c>
      <c r="C15" s="72">
        <v>1.35</v>
      </c>
      <c r="D15" s="99" t="s">
        <v>62</v>
      </c>
      <c r="E15" s="99"/>
      <c r="F15" s="100" t="s">
        <v>58</v>
      </c>
      <c r="G15" s="101" t="s">
        <v>18</v>
      </c>
      <c r="H15" s="103" t="s">
        <v>257</v>
      </c>
    </row>
    <row r="16" spans="1:8" ht="19.5" customHeight="1" x14ac:dyDescent="0.15">
      <c r="A16" s="97" t="s">
        <v>41</v>
      </c>
      <c r="B16" s="98">
        <v>45436</v>
      </c>
      <c r="C16" s="72">
        <v>1.2</v>
      </c>
      <c r="D16" s="99" t="s">
        <v>188</v>
      </c>
      <c r="E16" s="99"/>
      <c r="F16" s="100" t="s">
        <v>58</v>
      </c>
      <c r="G16" s="101" t="s">
        <v>18</v>
      </c>
      <c r="H16" s="103" t="s">
        <v>257</v>
      </c>
    </row>
    <row r="17" spans="1:8" ht="19.5" customHeight="1" x14ac:dyDescent="0.15">
      <c r="A17" s="97" t="s">
        <v>41</v>
      </c>
      <c r="B17" s="98">
        <v>45436</v>
      </c>
      <c r="C17" s="72">
        <v>1.5</v>
      </c>
      <c r="D17" s="99" t="s">
        <v>63</v>
      </c>
      <c r="E17" s="99"/>
      <c r="F17" s="100" t="s">
        <v>58</v>
      </c>
      <c r="G17" s="101" t="s">
        <v>18</v>
      </c>
      <c r="H17" s="103" t="s">
        <v>257</v>
      </c>
    </row>
    <row r="18" spans="1:8" ht="19.5" customHeight="1" x14ac:dyDescent="0.15">
      <c r="A18" s="97" t="s">
        <v>41</v>
      </c>
      <c r="B18" s="98">
        <v>45436</v>
      </c>
      <c r="C18" s="72">
        <v>1.65</v>
      </c>
      <c r="D18" s="99" t="s">
        <v>530</v>
      </c>
      <c r="E18" s="99"/>
      <c r="F18" s="100" t="s">
        <v>58</v>
      </c>
      <c r="G18" s="101" t="s">
        <v>18</v>
      </c>
      <c r="H18" s="103" t="s">
        <v>257</v>
      </c>
    </row>
    <row r="19" spans="1:8" ht="19.5" customHeight="1" x14ac:dyDescent="0.15">
      <c r="A19" s="97" t="s">
        <v>41</v>
      </c>
      <c r="B19" s="98">
        <v>45436</v>
      </c>
      <c r="C19" s="72">
        <v>1.2</v>
      </c>
      <c r="D19" s="99" t="s">
        <v>531</v>
      </c>
      <c r="E19" s="100"/>
      <c r="F19" s="100" t="s">
        <v>58</v>
      </c>
      <c r="G19" s="101" t="s">
        <v>18</v>
      </c>
      <c r="H19" s="103" t="s">
        <v>257</v>
      </c>
    </row>
    <row r="20" spans="1:8" ht="19.5" customHeight="1" x14ac:dyDescent="0.15">
      <c r="A20" s="97" t="s">
        <v>41</v>
      </c>
      <c r="B20" s="98">
        <v>45436</v>
      </c>
      <c r="C20" s="72">
        <v>1.3</v>
      </c>
      <c r="D20" s="99" t="s">
        <v>532</v>
      </c>
      <c r="E20" s="99"/>
      <c r="F20" s="100" t="s">
        <v>58</v>
      </c>
      <c r="G20" s="101" t="s">
        <v>18</v>
      </c>
      <c r="H20" s="103" t="s">
        <v>257</v>
      </c>
    </row>
    <row r="21" spans="1:8" ht="19.5" customHeight="1" x14ac:dyDescent="0.15">
      <c r="A21" s="97" t="s">
        <v>41</v>
      </c>
      <c r="B21" s="98">
        <v>45436</v>
      </c>
      <c r="C21" s="72">
        <v>1.49</v>
      </c>
      <c r="D21" s="99" t="s">
        <v>533</v>
      </c>
      <c r="E21" s="99"/>
      <c r="F21" s="100" t="s">
        <v>58</v>
      </c>
      <c r="G21" s="101" t="s">
        <v>18</v>
      </c>
      <c r="H21" s="103" t="s">
        <v>257</v>
      </c>
    </row>
    <row r="22" spans="1:8" ht="19.5" customHeight="1" x14ac:dyDescent="0.15">
      <c r="A22" s="97" t="s">
        <v>41</v>
      </c>
      <c r="B22" s="98">
        <v>45436</v>
      </c>
      <c r="C22" s="72">
        <v>2.2999999999999998</v>
      </c>
      <c r="D22" s="99" t="s">
        <v>534</v>
      </c>
      <c r="E22" s="100"/>
      <c r="F22" s="100" t="s">
        <v>58</v>
      </c>
      <c r="G22" s="101" t="s">
        <v>18</v>
      </c>
      <c r="H22" s="103" t="s">
        <v>257</v>
      </c>
    </row>
    <row r="23" spans="1:8" ht="19.5" customHeight="1" x14ac:dyDescent="0.15">
      <c r="A23" s="97" t="s">
        <v>41</v>
      </c>
      <c r="B23" s="98">
        <v>45436</v>
      </c>
      <c r="C23" s="72">
        <v>2.95</v>
      </c>
      <c r="D23" s="99" t="s">
        <v>535</v>
      </c>
      <c r="E23" s="99"/>
      <c r="F23" s="100" t="s">
        <v>58</v>
      </c>
      <c r="G23" s="101" t="s">
        <v>18</v>
      </c>
      <c r="H23" s="103" t="s">
        <v>257</v>
      </c>
    </row>
    <row r="24" spans="1:8" ht="19.5" customHeight="1" x14ac:dyDescent="0.15">
      <c r="A24" s="97" t="s">
        <v>41</v>
      </c>
      <c r="B24" s="98">
        <v>45436</v>
      </c>
      <c r="C24" s="72">
        <v>1</v>
      </c>
      <c r="D24" s="99" t="s">
        <v>536</v>
      </c>
      <c r="E24" s="100"/>
      <c r="F24" s="100" t="s">
        <v>58</v>
      </c>
      <c r="G24" s="101" t="s">
        <v>18</v>
      </c>
      <c r="H24" s="103" t="s">
        <v>257</v>
      </c>
    </row>
    <row r="25" spans="1:8" ht="19.5" customHeight="1" x14ac:dyDescent="0.15">
      <c r="A25" s="97" t="s">
        <v>41</v>
      </c>
      <c r="B25" s="98">
        <v>45436</v>
      </c>
      <c r="C25" s="72">
        <v>2</v>
      </c>
      <c r="D25" s="99" t="s">
        <v>537</v>
      </c>
      <c r="E25" s="100"/>
      <c r="F25" s="100" t="s">
        <v>58</v>
      </c>
      <c r="G25" s="101" t="s">
        <v>18</v>
      </c>
      <c r="H25" s="103" t="s">
        <v>257</v>
      </c>
    </row>
    <row r="26" spans="1:8" ht="19.5" customHeight="1" x14ac:dyDescent="0.15">
      <c r="A26" s="97" t="s">
        <v>41</v>
      </c>
      <c r="B26" s="98">
        <v>45436</v>
      </c>
      <c r="C26" s="72">
        <v>1.3</v>
      </c>
      <c r="D26" s="99" t="s">
        <v>538</v>
      </c>
      <c r="E26" s="100"/>
      <c r="F26" s="100" t="s">
        <v>58</v>
      </c>
      <c r="G26" s="101" t="s">
        <v>18</v>
      </c>
      <c r="H26" s="103" t="s">
        <v>257</v>
      </c>
    </row>
    <row r="27" spans="1:8" ht="19.5" customHeight="1" x14ac:dyDescent="0.15">
      <c r="A27" s="97" t="s">
        <v>41</v>
      </c>
      <c r="B27" s="98">
        <v>45436</v>
      </c>
      <c r="C27" s="72">
        <v>1.8</v>
      </c>
      <c r="D27" s="99" t="s">
        <v>539</v>
      </c>
      <c r="E27" s="100"/>
      <c r="F27" s="100" t="s">
        <v>58</v>
      </c>
      <c r="G27" s="101" t="s">
        <v>18</v>
      </c>
      <c r="H27" s="103" t="s">
        <v>257</v>
      </c>
    </row>
    <row r="28" spans="1:8" ht="19.5" customHeight="1" x14ac:dyDescent="0.15">
      <c r="A28" s="97" t="s">
        <v>41</v>
      </c>
      <c r="B28" s="98">
        <v>45436</v>
      </c>
      <c r="C28" s="72">
        <v>2.2000000000000002</v>
      </c>
      <c r="D28" s="99" t="s">
        <v>540</v>
      </c>
      <c r="E28" s="100"/>
      <c r="F28" s="100" t="s">
        <v>58</v>
      </c>
      <c r="G28" s="101" t="s">
        <v>18</v>
      </c>
      <c r="H28" s="103" t="s">
        <v>257</v>
      </c>
    </row>
    <row r="29" spans="1:8" ht="19.5" customHeight="1" x14ac:dyDescent="0.15">
      <c r="A29" s="97" t="s">
        <v>41</v>
      </c>
      <c r="B29" s="98">
        <v>45436</v>
      </c>
      <c r="C29" s="72">
        <v>2.15</v>
      </c>
      <c r="D29" s="99" t="s">
        <v>541</v>
      </c>
      <c r="E29" s="100"/>
      <c r="F29" s="100" t="s">
        <v>58</v>
      </c>
      <c r="G29" s="101" t="s">
        <v>18</v>
      </c>
      <c r="H29" s="103" t="s">
        <v>257</v>
      </c>
    </row>
    <row r="30" spans="1:8" ht="19.5" customHeight="1" x14ac:dyDescent="0.15">
      <c r="A30" s="97" t="s">
        <v>41</v>
      </c>
      <c r="B30" s="98">
        <v>45436</v>
      </c>
      <c r="C30" s="72">
        <v>1.25</v>
      </c>
      <c r="D30" s="99" t="s">
        <v>542</v>
      </c>
      <c r="E30" s="100"/>
      <c r="F30" s="100" t="s">
        <v>58</v>
      </c>
      <c r="G30" s="101" t="s">
        <v>18</v>
      </c>
      <c r="H30" s="103" t="s">
        <v>257</v>
      </c>
    </row>
    <row r="31" spans="1:8" ht="19.5" customHeight="1" x14ac:dyDescent="0.15">
      <c r="A31" s="97" t="s">
        <v>41</v>
      </c>
      <c r="B31" s="98">
        <v>45439</v>
      </c>
      <c r="C31" s="72">
        <v>41.97</v>
      </c>
      <c r="D31" s="99" t="s">
        <v>462</v>
      </c>
      <c r="E31" s="100"/>
      <c r="F31" s="100" t="s">
        <v>4</v>
      </c>
      <c r="G31" s="101" t="s">
        <v>16</v>
      </c>
      <c r="H31" s="103" t="s">
        <v>257</v>
      </c>
    </row>
    <row r="32" spans="1:8" ht="19.5" customHeight="1" x14ac:dyDescent="0.15">
      <c r="A32" s="97" t="s">
        <v>41</v>
      </c>
      <c r="B32" s="98">
        <v>45439</v>
      </c>
      <c r="C32" s="72">
        <v>13.86</v>
      </c>
      <c r="D32" s="99" t="s">
        <v>461</v>
      </c>
      <c r="E32" s="100"/>
      <c r="F32" s="100" t="s">
        <v>317</v>
      </c>
      <c r="G32" s="101" t="s">
        <v>16</v>
      </c>
      <c r="H32" s="103" t="s">
        <v>257</v>
      </c>
    </row>
    <row r="33" spans="1:8" ht="19.5" customHeight="1" x14ac:dyDescent="0.15">
      <c r="A33" s="97" t="s">
        <v>41</v>
      </c>
      <c r="B33" s="98">
        <v>45439</v>
      </c>
      <c r="C33" s="72">
        <v>10.64</v>
      </c>
      <c r="D33" s="99" t="s">
        <v>411</v>
      </c>
      <c r="E33" s="100"/>
      <c r="F33" s="100" t="s">
        <v>317</v>
      </c>
      <c r="G33" s="101" t="s">
        <v>16</v>
      </c>
      <c r="H33" s="103" t="s">
        <v>257</v>
      </c>
    </row>
    <row r="34" spans="1:8" ht="19.5" customHeight="1" x14ac:dyDescent="0.15">
      <c r="A34" s="97" t="s">
        <v>41</v>
      </c>
      <c r="B34" s="98">
        <v>45439</v>
      </c>
      <c r="C34" s="72">
        <v>27.98</v>
      </c>
      <c r="D34" s="99" t="s">
        <v>543</v>
      </c>
      <c r="E34" s="100"/>
      <c r="F34" s="100" t="s">
        <v>340</v>
      </c>
      <c r="G34" s="101" t="s">
        <v>26</v>
      </c>
      <c r="H34" s="103" t="s">
        <v>278</v>
      </c>
    </row>
    <row r="35" spans="1:8" ht="19.5" customHeight="1" x14ac:dyDescent="0.15">
      <c r="A35" s="97" t="s">
        <v>41</v>
      </c>
      <c r="B35" s="104">
        <v>45441</v>
      </c>
      <c r="C35" s="72">
        <v>1.25</v>
      </c>
      <c r="D35" s="99" t="s">
        <v>544</v>
      </c>
      <c r="E35" s="100"/>
      <c r="F35" s="100" t="s">
        <v>103</v>
      </c>
      <c r="G35" s="101" t="s">
        <v>18</v>
      </c>
      <c r="H35" s="103" t="s">
        <v>257</v>
      </c>
    </row>
    <row r="36" spans="1:8" ht="19.5" customHeight="1" x14ac:dyDescent="0.15">
      <c r="A36" s="97" t="s">
        <v>41</v>
      </c>
      <c r="B36" s="104">
        <v>45441</v>
      </c>
      <c r="C36" s="72">
        <v>1.45</v>
      </c>
      <c r="D36" s="99" t="s">
        <v>545</v>
      </c>
      <c r="E36" s="99"/>
      <c r="F36" s="100" t="s">
        <v>256</v>
      </c>
      <c r="G36" s="101" t="s">
        <v>17</v>
      </c>
      <c r="H36" s="103" t="s">
        <v>257</v>
      </c>
    </row>
    <row r="37" spans="1:8" ht="19.5" customHeight="1" x14ac:dyDescent="0.15">
      <c r="A37" s="97" t="s">
        <v>41</v>
      </c>
      <c r="B37" s="105">
        <v>45441</v>
      </c>
      <c r="C37" s="72">
        <v>1.27</v>
      </c>
      <c r="D37" s="99" t="s">
        <v>546</v>
      </c>
      <c r="E37" s="100"/>
      <c r="F37" s="100" t="s">
        <v>256</v>
      </c>
      <c r="G37" s="101" t="s">
        <v>17</v>
      </c>
      <c r="H37" s="103" t="s">
        <v>257</v>
      </c>
    </row>
    <row r="38" spans="1:8" ht="19.5" customHeight="1" x14ac:dyDescent="0.15">
      <c r="A38" s="97" t="s">
        <v>41</v>
      </c>
      <c r="B38" s="105">
        <v>45443</v>
      </c>
      <c r="C38" s="72">
        <v>4.12</v>
      </c>
      <c r="D38" s="99" t="s">
        <v>547</v>
      </c>
      <c r="E38" s="100"/>
      <c r="F38" s="100" t="s">
        <v>48</v>
      </c>
      <c r="G38" s="101" t="s">
        <v>26</v>
      </c>
      <c r="H38" s="103" t="s">
        <v>257</v>
      </c>
    </row>
    <row r="39" spans="1:8" ht="19.5" customHeight="1" x14ac:dyDescent="0.15">
      <c r="A39" s="97" t="s">
        <v>41</v>
      </c>
      <c r="B39" s="105">
        <v>45443</v>
      </c>
      <c r="C39" s="72">
        <v>0.65</v>
      </c>
      <c r="D39" s="99" t="s">
        <v>548</v>
      </c>
      <c r="E39" s="100"/>
      <c r="F39" s="100" t="s">
        <v>48</v>
      </c>
      <c r="G39" s="101" t="s">
        <v>26</v>
      </c>
      <c r="H39" s="103" t="s">
        <v>257</v>
      </c>
    </row>
    <row r="40" spans="1:8" ht="19.5" customHeight="1" x14ac:dyDescent="0.15">
      <c r="A40" s="97" t="s">
        <v>41</v>
      </c>
      <c r="B40" s="105">
        <v>45443</v>
      </c>
      <c r="C40" s="72">
        <v>1.76</v>
      </c>
      <c r="D40" s="99" t="s">
        <v>549</v>
      </c>
      <c r="E40" s="100"/>
      <c r="F40" s="100" t="s">
        <v>48</v>
      </c>
      <c r="G40" s="101" t="s">
        <v>23</v>
      </c>
      <c r="H40" s="103" t="s">
        <v>257</v>
      </c>
    </row>
    <row r="41" spans="1:8" ht="19.5" customHeight="1" x14ac:dyDescent="0.15">
      <c r="A41" s="97" t="s">
        <v>41</v>
      </c>
      <c r="B41" s="105">
        <v>45443</v>
      </c>
      <c r="C41" s="72">
        <v>1.77</v>
      </c>
      <c r="D41" s="99" t="s">
        <v>550</v>
      </c>
      <c r="E41" s="100"/>
      <c r="F41" s="100" t="s">
        <v>48</v>
      </c>
      <c r="G41" s="101" t="s">
        <v>23</v>
      </c>
      <c r="H41" s="103" t="s">
        <v>257</v>
      </c>
    </row>
    <row r="42" spans="1:8" ht="19.5" customHeight="1" x14ac:dyDescent="0.15">
      <c r="A42" s="97" t="s">
        <v>41</v>
      </c>
      <c r="B42" s="105">
        <v>45443</v>
      </c>
      <c r="C42" s="72">
        <v>2.09</v>
      </c>
      <c r="D42" s="99" t="s">
        <v>551</v>
      </c>
      <c r="E42" s="100"/>
      <c r="F42" s="100" t="s">
        <v>48</v>
      </c>
      <c r="G42" s="101" t="s">
        <v>23</v>
      </c>
      <c r="H42" s="103" t="s">
        <v>257</v>
      </c>
    </row>
    <row r="43" spans="1:8" ht="19.5" customHeight="1" x14ac:dyDescent="0.15">
      <c r="A43" s="97" t="s">
        <v>41</v>
      </c>
      <c r="B43" s="105">
        <v>45443</v>
      </c>
      <c r="C43" s="72">
        <v>1.99</v>
      </c>
      <c r="D43" s="99" t="s">
        <v>552</v>
      </c>
      <c r="E43" s="100"/>
      <c r="F43" s="100" t="s">
        <v>48</v>
      </c>
      <c r="G43" s="101" t="s">
        <v>23</v>
      </c>
      <c r="H43" s="102" t="s">
        <v>257</v>
      </c>
    </row>
    <row r="44" spans="1:8" ht="19.5" customHeight="1" x14ac:dyDescent="0.15">
      <c r="A44" s="97" t="s">
        <v>41</v>
      </c>
      <c r="B44" s="105">
        <v>45443</v>
      </c>
      <c r="C44" s="72">
        <v>1.72</v>
      </c>
      <c r="D44" s="99" t="s">
        <v>553</v>
      </c>
      <c r="E44" s="100"/>
      <c r="F44" s="100" t="s">
        <v>48</v>
      </c>
      <c r="G44" s="101" t="s">
        <v>23</v>
      </c>
      <c r="H44" s="103" t="s">
        <v>257</v>
      </c>
    </row>
    <row r="45" spans="1:8" ht="19.5" customHeight="1" x14ac:dyDescent="0.15">
      <c r="A45" s="97" t="s">
        <v>41</v>
      </c>
      <c r="B45" s="105">
        <v>45443</v>
      </c>
      <c r="C45" s="72">
        <v>1.99</v>
      </c>
      <c r="D45" s="99" t="s">
        <v>554</v>
      </c>
      <c r="E45" s="100"/>
      <c r="F45" s="100" t="s">
        <v>48</v>
      </c>
      <c r="G45" s="101" t="s">
        <v>23</v>
      </c>
      <c r="H45" s="102" t="s">
        <v>257</v>
      </c>
    </row>
    <row r="46" spans="1:8" ht="19.5" customHeight="1" x14ac:dyDescent="0.15">
      <c r="A46" s="97" t="s">
        <v>41</v>
      </c>
      <c r="B46" s="105">
        <v>45443</v>
      </c>
      <c r="C46" s="72">
        <v>1.24</v>
      </c>
      <c r="D46" s="99" t="s">
        <v>555</v>
      </c>
      <c r="E46" s="100"/>
      <c r="F46" s="100" t="s">
        <v>48</v>
      </c>
      <c r="G46" s="101" t="s">
        <v>23</v>
      </c>
      <c r="H46" s="103" t="s">
        <v>257</v>
      </c>
    </row>
    <row r="47" spans="1:8" ht="19.5" customHeight="1" x14ac:dyDescent="0.15">
      <c r="A47" s="97" t="s">
        <v>41</v>
      </c>
      <c r="B47" s="105">
        <v>45443</v>
      </c>
      <c r="C47" s="72">
        <v>0.87</v>
      </c>
      <c r="D47" s="99" t="s">
        <v>556</v>
      </c>
      <c r="E47" s="100"/>
      <c r="F47" s="100" t="s">
        <v>48</v>
      </c>
      <c r="G47" s="101" t="s">
        <v>23</v>
      </c>
      <c r="H47" s="103" t="s">
        <v>257</v>
      </c>
    </row>
    <row r="48" spans="1:8" ht="19.5" customHeight="1" x14ac:dyDescent="0.15">
      <c r="A48" s="97" t="s">
        <v>41</v>
      </c>
      <c r="B48" s="105">
        <v>45443</v>
      </c>
      <c r="C48" s="72">
        <v>3.09</v>
      </c>
      <c r="D48" s="99" t="s">
        <v>557</v>
      </c>
      <c r="E48" s="100"/>
      <c r="F48" s="100" t="s">
        <v>48</v>
      </c>
      <c r="G48" s="101" t="s">
        <v>21</v>
      </c>
      <c r="H48" s="102" t="s">
        <v>257</v>
      </c>
    </row>
    <row r="49" spans="1:8" ht="19.5" customHeight="1" x14ac:dyDescent="0.15">
      <c r="A49" s="97" t="s">
        <v>41</v>
      </c>
      <c r="B49" s="105">
        <v>45443</v>
      </c>
      <c r="C49" s="72">
        <v>0.75</v>
      </c>
      <c r="D49" s="99" t="s">
        <v>558</v>
      </c>
      <c r="E49" s="100"/>
      <c r="F49" s="100" t="s">
        <v>48</v>
      </c>
      <c r="G49" s="101" t="s">
        <v>26</v>
      </c>
      <c r="H49" s="102" t="s">
        <v>257</v>
      </c>
    </row>
    <row r="50" spans="1:8" ht="19.5" customHeight="1" x14ac:dyDescent="0.15">
      <c r="A50" s="97" t="s">
        <v>41</v>
      </c>
      <c r="B50" s="105">
        <v>45443</v>
      </c>
      <c r="C50" s="72">
        <v>5.45</v>
      </c>
      <c r="D50" s="99" t="s">
        <v>559</v>
      </c>
      <c r="E50" s="100"/>
      <c r="F50" s="100" t="s">
        <v>48</v>
      </c>
      <c r="G50" s="101" t="s">
        <v>18</v>
      </c>
      <c r="H50" s="102" t="s">
        <v>257</v>
      </c>
    </row>
    <row r="51" spans="1:8" ht="19.5" customHeight="1" x14ac:dyDescent="0.15">
      <c r="A51" s="97" t="s">
        <v>41</v>
      </c>
      <c r="B51" s="105">
        <v>45443</v>
      </c>
      <c r="C51" s="72">
        <v>2.85</v>
      </c>
      <c r="D51" s="99" t="s">
        <v>560</v>
      </c>
      <c r="E51" s="100"/>
      <c r="F51" s="100" t="s">
        <v>48</v>
      </c>
      <c r="G51" s="101" t="s">
        <v>18</v>
      </c>
      <c r="H51" s="102" t="s">
        <v>257</v>
      </c>
    </row>
    <row r="52" spans="1:8" ht="19.5" customHeight="1" x14ac:dyDescent="0.15">
      <c r="A52" s="97" t="s">
        <v>41</v>
      </c>
      <c r="B52" s="105">
        <v>45443</v>
      </c>
      <c r="C52" s="72">
        <v>1.34</v>
      </c>
      <c r="D52" s="99" t="s">
        <v>561</v>
      </c>
      <c r="E52" s="100"/>
      <c r="F52" s="100" t="s">
        <v>48</v>
      </c>
      <c r="G52" s="101" t="s">
        <v>18</v>
      </c>
      <c r="H52" s="102" t="s">
        <v>257</v>
      </c>
    </row>
    <row r="53" spans="1:8" ht="19.5" customHeight="1" x14ac:dyDescent="0.15">
      <c r="A53" s="97" t="s">
        <v>41</v>
      </c>
      <c r="B53" s="105">
        <v>45443</v>
      </c>
      <c r="C53" s="72">
        <v>1.56</v>
      </c>
      <c r="D53" s="99" t="s">
        <v>562</v>
      </c>
      <c r="E53" s="100"/>
      <c r="F53" s="100" t="s">
        <v>48</v>
      </c>
      <c r="G53" s="101" t="s">
        <v>18</v>
      </c>
      <c r="H53" s="102" t="s">
        <v>257</v>
      </c>
    </row>
    <row r="54" spans="1:8" ht="19.5" customHeight="1" x14ac:dyDescent="0.15">
      <c r="A54" s="97" t="s">
        <v>41</v>
      </c>
      <c r="B54" s="105">
        <v>45443</v>
      </c>
      <c r="C54" s="72">
        <v>1.68</v>
      </c>
      <c r="D54" s="99" t="s">
        <v>563</v>
      </c>
      <c r="E54" s="100"/>
      <c r="F54" s="100" t="s">
        <v>48</v>
      </c>
      <c r="G54" s="101" t="s">
        <v>18</v>
      </c>
      <c r="H54" s="102" t="s">
        <v>257</v>
      </c>
    </row>
    <row r="55" spans="1:8" ht="19.5" customHeight="1" x14ac:dyDescent="0.15">
      <c r="A55" s="97" t="s">
        <v>41</v>
      </c>
      <c r="B55" s="105">
        <v>45443</v>
      </c>
      <c r="C55" s="72">
        <v>0.93</v>
      </c>
      <c r="D55" s="99" t="s">
        <v>564</v>
      </c>
      <c r="E55" s="100"/>
      <c r="F55" s="100" t="s">
        <v>48</v>
      </c>
      <c r="G55" s="101" t="s">
        <v>18</v>
      </c>
      <c r="H55" s="103" t="s">
        <v>257</v>
      </c>
    </row>
    <row r="56" spans="1:8" ht="19.5" customHeight="1" x14ac:dyDescent="0.15">
      <c r="A56" s="97" t="s">
        <v>41</v>
      </c>
      <c r="B56" s="105">
        <v>45443</v>
      </c>
      <c r="C56" s="72">
        <v>1.38</v>
      </c>
      <c r="D56" s="99" t="s">
        <v>531</v>
      </c>
      <c r="E56" s="100"/>
      <c r="F56" s="100" t="s">
        <v>48</v>
      </c>
      <c r="G56" s="101" t="s">
        <v>18</v>
      </c>
      <c r="H56" s="102" t="s">
        <v>257</v>
      </c>
    </row>
    <row r="57" spans="1:8" ht="19.5" customHeight="1" x14ac:dyDescent="0.15">
      <c r="A57" s="97" t="s">
        <v>41</v>
      </c>
      <c r="B57" s="105">
        <v>45443</v>
      </c>
      <c r="C57" s="72">
        <v>1.24</v>
      </c>
      <c r="D57" s="99" t="s">
        <v>565</v>
      </c>
      <c r="E57" s="100"/>
      <c r="F57" s="100" t="s">
        <v>48</v>
      </c>
      <c r="G57" s="101" t="s">
        <v>18</v>
      </c>
      <c r="H57" s="102" t="s">
        <v>257</v>
      </c>
    </row>
    <row r="58" spans="1:8" ht="19.5" customHeight="1" x14ac:dyDescent="0.15">
      <c r="A58" s="97" t="s">
        <v>41</v>
      </c>
      <c r="B58" s="105">
        <v>45443</v>
      </c>
      <c r="C58" s="72">
        <v>1.35</v>
      </c>
      <c r="D58" s="99" t="s">
        <v>566</v>
      </c>
      <c r="E58" s="100"/>
      <c r="F58" s="100" t="s">
        <v>48</v>
      </c>
      <c r="G58" s="101" t="s">
        <v>18</v>
      </c>
      <c r="H58" s="103" t="s">
        <v>257</v>
      </c>
    </row>
    <row r="59" spans="1:8" ht="19.5" customHeight="1" x14ac:dyDescent="0.15">
      <c r="A59" s="97" t="s">
        <v>41</v>
      </c>
      <c r="B59" s="105">
        <v>45443</v>
      </c>
      <c r="C59" s="72">
        <v>0.92</v>
      </c>
      <c r="D59" s="99" t="s">
        <v>356</v>
      </c>
      <c r="E59" s="100"/>
      <c r="F59" s="100" t="s">
        <v>48</v>
      </c>
      <c r="G59" s="101" t="s">
        <v>18</v>
      </c>
      <c r="H59" s="103" t="s">
        <v>257</v>
      </c>
    </row>
    <row r="60" spans="1:8" ht="19.5" customHeight="1" x14ac:dyDescent="0.15">
      <c r="A60" s="97" t="s">
        <v>41</v>
      </c>
      <c r="B60" s="105">
        <v>45443</v>
      </c>
      <c r="C60" s="72">
        <v>3.75</v>
      </c>
      <c r="D60" s="99" t="s">
        <v>567</v>
      </c>
      <c r="E60" s="100"/>
      <c r="F60" s="100" t="s">
        <v>103</v>
      </c>
      <c r="G60" s="101" t="s">
        <v>18</v>
      </c>
      <c r="H60" s="103" t="s">
        <v>257</v>
      </c>
    </row>
    <row r="61" spans="1:8" ht="19.5" customHeight="1" x14ac:dyDescent="0.15">
      <c r="A61" s="97" t="s">
        <v>41</v>
      </c>
      <c r="B61" s="104">
        <v>45413</v>
      </c>
      <c r="C61" s="72">
        <v>38</v>
      </c>
      <c r="D61" s="99" t="s">
        <v>568</v>
      </c>
      <c r="E61" s="100"/>
      <c r="F61" s="100" t="s">
        <v>569</v>
      </c>
      <c r="G61" s="101" t="s">
        <v>27</v>
      </c>
      <c r="H61" s="103" t="s">
        <v>278</v>
      </c>
    </row>
    <row r="62" spans="1:8" ht="19.5" customHeight="1" x14ac:dyDescent="0.15">
      <c r="A62" s="97" t="s">
        <v>41</v>
      </c>
      <c r="B62" s="104">
        <v>45413</v>
      </c>
      <c r="C62" s="72">
        <v>4.34</v>
      </c>
      <c r="D62" s="99" t="s">
        <v>570</v>
      </c>
      <c r="E62" s="100"/>
      <c r="F62" s="100" t="s">
        <v>571</v>
      </c>
      <c r="G62" s="101" t="s">
        <v>20</v>
      </c>
      <c r="H62" s="103" t="s">
        <v>278</v>
      </c>
    </row>
    <row r="63" spans="1:8" ht="19.5" customHeight="1" x14ac:dyDescent="0.15">
      <c r="A63" s="97" t="s">
        <v>41</v>
      </c>
      <c r="B63" s="104">
        <v>45414</v>
      </c>
      <c r="C63" s="72">
        <v>20.5</v>
      </c>
      <c r="D63" s="99" t="s">
        <v>572</v>
      </c>
      <c r="E63" s="100"/>
      <c r="F63" s="100" t="s">
        <v>573</v>
      </c>
      <c r="G63" s="101" t="s">
        <v>27</v>
      </c>
      <c r="H63" s="102" t="s">
        <v>278</v>
      </c>
    </row>
    <row r="64" spans="1:8" ht="19.5" customHeight="1" x14ac:dyDescent="0.15">
      <c r="A64" s="97" t="s">
        <v>41</v>
      </c>
      <c r="B64" s="104">
        <v>45443</v>
      </c>
      <c r="C64" s="72">
        <v>1.57</v>
      </c>
      <c r="D64" s="99" t="s">
        <v>574</v>
      </c>
      <c r="E64" s="100"/>
      <c r="F64" s="100" t="s">
        <v>48</v>
      </c>
      <c r="G64" s="101" t="s">
        <v>23</v>
      </c>
      <c r="H64" s="102" t="s">
        <v>257</v>
      </c>
    </row>
    <row r="65" spans="1:8" ht="19.5" customHeight="1" x14ac:dyDescent="0.15">
      <c r="A65" s="97" t="s">
        <v>41</v>
      </c>
      <c r="B65" s="104">
        <v>45443</v>
      </c>
      <c r="C65" s="72">
        <v>8.9499999999999993</v>
      </c>
      <c r="D65" s="99" t="s">
        <v>575</v>
      </c>
      <c r="E65" s="100"/>
      <c r="F65" s="100" t="s">
        <v>48</v>
      </c>
      <c r="G65" s="101" t="s">
        <v>18</v>
      </c>
      <c r="H65" s="102" t="s">
        <v>257</v>
      </c>
    </row>
    <row r="66" spans="1:8" ht="19.5" customHeight="1" x14ac:dyDescent="0.15">
      <c r="A66" s="97" t="s">
        <v>41</v>
      </c>
      <c r="B66" s="104">
        <v>45443</v>
      </c>
      <c r="C66" s="72">
        <v>3.15</v>
      </c>
      <c r="D66" s="99" t="s">
        <v>576</v>
      </c>
      <c r="E66" s="100"/>
      <c r="F66" s="100" t="s">
        <v>48</v>
      </c>
      <c r="G66" s="101" t="s">
        <v>18</v>
      </c>
      <c r="H66" s="102" t="s">
        <v>257</v>
      </c>
    </row>
    <row r="67" spans="1:8" ht="19.5" customHeight="1" x14ac:dyDescent="0.15">
      <c r="A67" s="97" t="s">
        <v>41</v>
      </c>
      <c r="B67" s="104">
        <v>45443</v>
      </c>
      <c r="C67" s="72">
        <v>4.55</v>
      </c>
      <c r="D67" s="99" t="s">
        <v>577</v>
      </c>
      <c r="E67" s="100"/>
      <c r="F67" s="100" t="s">
        <v>48</v>
      </c>
      <c r="G67" s="101" t="s">
        <v>18</v>
      </c>
      <c r="H67" s="102" t="s">
        <v>257</v>
      </c>
    </row>
    <row r="68" spans="1:8" ht="19.5" customHeight="1" x14ac:dyDescent="0.15">
      <c r="A68" s="97" t="s">
        <v>41</v>
      </c>
      <c r="B68" s="104">
        <v>45443</v>
      </c>
      <c r="C68" s="72">
        <v>1.68</v>
      </c>
      <c r="D68" s="99" t="s">
        <v>578</v>
      </c>
      <c r="E68" s="100"/>
      <c r="F68" s="100" t="s">
        <v>48</v>
      </c>
      <c r="G68" s="101" t="s">
        <v>18</v>
      </c>
      <c r="H68" s="102" t="s">
        <v>257</v>
      </c>
    </row>
    <row r="69" spans="1:8" ht="19.5" customHeight="1" x14ac:dyDescent="0.15">
      <c r="A69" s="97" t="s">
        <v>41</v>
      </c>
      <c r="B69" s="104">
        <v>45443</v>
      </c>
      <c r="C69" s="72">
        <v>2.99</v>
      </c>
      <c r="D69" s="99" t="s">
        <v>579</v>
      </c>
      <c r="E69" s="100"/>
      <c r="F69" s="100" t="s">
        <v>48</v>
      </c>
      <c r="G69" s="101" t="s">
        <v>18</v>
      </c>
      <c r="H69" s="102" t="s">
        <v>257</v>
      </c>
    </row>
    <row r="70" spans="1:8" ht="19.5" customHeight="1" x14ac:dyDescent="0.15">
      <c r="A70" s="97" t="s">
        <v>41</v>
      </c>
      <c r="B70" s="98">
        <v>45442</v>
      </c>
      <c r="C70" s="72">
        <v>6.45</v>
      </c>
      <c r="D70" s="99" t="s">
        <v>329</v>
      </c>
      <c r="E70" s="100"/>
      <c r="F70" s="100" t="s">
        <v>48</v>
      </c>
      <c r="G70" s="101" t="s">
        <v>18</v>
      </c>
      <c r="H70" s="102" t="s">
        <v>257</v>
      </c>
    </row>
    <row r="71" spans="1:8" ht="19.5" customHeight="1" x14ac:dyDescent="0.15">
      <c r="A71" s="97" t="s">
        <v>41</v>
      </c>
      <c r="B71" s="98">
        <v>45442</v>
      </c>
      <c r="C71" s="72">
        <v>5.0999999999999996</v>
      </c>
      <c r="D71" s="99" t="s">
        <v>580</v>
      </c>
      <c r="E71" s="100"/>
      <c r="F71" s="100" t="s">
        <v>48</v>
      </c>
      <c r="G71" s="101" t="s">
        <v>18</v>
      </c>
      <c r="H71" s="102" t="s">
        <v>257</v>
      </c>
    </row>
    <row r="72" spans="1:8" ht="19.5" customHeight="1" x14ac:dyDescent="0.15">
      <c r="A72" s="97" t="s">
        <v>41</v>
      </c>
      <c r="B72" s="98">
        <v>45442</v>
      </c>
      <c r="C72" s="72">
        <v>1.44</v>
      </c>
      <c r="D72" s="99" t="s">
        <v>410</v>
      </c>
      <c r="E72" s="100"/>
      <c r="F72" s="100" t="s">
        <v>48</v>
      </c>
      <c r="G72" s="101" t="s">
        <v>18</v>
      </c>
      <c r="H72" s="102" t="s">
        <v>257</v>
      </c>
    </row>
    <row r="73" spans="1:8" ht="19.5" customHeight="1" x14ac:dyDescent="0.15">
      <c r="A73" s="97" t="s">
        <v>41</v>
      </c>
      <c r="B73" s="98">
        <v>45442</v>
      </c>
      <c r="C73" s="72">
        <v>3.79</v>
      </c>
      <c r="D73" s="99" t="s">
        <v>247</v>
      </c>
      <c r="E73" s="100"/>
      <c r="F73" s="100" t="s">
        <v>48</v>
      </c>
      <c r="G73" s="101" t="s">
        <v>18</v>
      </c>
      <c r="H73" s="102" t="s">
        <v>257</v>
      </c>
    </row>
    <row r="74" spans="1:8" ht="19.5" customHeight="1" x14ac:dyDescent="0.15">
      <c r="A74" s="97" t="s">
        <v>41</v>
      </c>
      <c r="B74" s="98">
        <v>45446</v>
      </c>
      <c r="C74" s="72">
        <v>1.29</v>
      </c>
      <c r="D74" s="99" t="s">
        <v>546</v>
      </c>
      <c r="E74" s="100"/>
      <c r="F74" s="100" t="s">
        <v>206</v>
      </c>
      <c r="G74" s="101" t="s">
        <v>17</v>
      </c>
      <c r="H74" s="102" t="s">
        <v>257</v>
      </c>
    </row>
    <row r="75" spans="1:8" ht="19.5" customHeight="1" x14ac:dyDescent="0.15">
      <c r="A75" s="97" t="s">
        <v>41</v>
      </c>
      <c r="B75" s="98">
        <v>45447</v>
      </c>
      <c r="C75" s="72">
        <v>30</v>
      </c>
      <c r="D75" s="99" t="s">
        <v>581</v>
      </c>
      <c r="E75" s="100"/>
      <c r="F75" s="100" t="s">
        <v>252</v>
      </c>
      <c r="G75" s="101" t="s">
        <v>27</v>
      </c>
      <c r="H75" s="102" t="s">
        <v>257</v>
      </c>
    </row>
    <row r="76" spans="1:8" ht="19.5" customHeight="1" x14ac:dyDescent="0.15">
      <c r="A76" s="97" t="s">
        <v>41</v>
      </c>
      <c r="B76" s="98">
        <v>45447</v>
      </c>
      <c r="C76" s="72">
        <v>8.1999999999999993</v>
      </c>
      <c r="D76" s="99" t="s">
        <v>582</v>
      </c>
      <c r="E76" s="100"/>
      <c r="F76" s="100"/>
      <c r="G76" s="101" t="s">
        <v>27</v>
      </c>
      <c r="H76" s="102" t="s">
        <v>257</v>
      </c>
    </row>
    <row r="77" spans="1:8" ht="19.5" customHeight="1" x14ac:dyDescent="0.15">
      <c r="A77" s="97" t="s">
        <v>41</v>
      </c>
      <c r="B77" s="98">
        <v>45447</v>
      </c>
      <c r="C77" s="72">
        <v>25</v>
      </c>
      <c r="D77" s="99" t="s">
        <v>583</v>
      </c>
      <c r="E77" s="100"/>
      <c r="F77" s="100" t="s">
        <v>67</v>
      </c>
      <c r="G77" s="101" t="s">
        <v>27</v>
      </c>
      <c r="H77" s="102" t="s">
        <v>257</v>
      </c>
    </row>
    <row r="78" spans="1:8" ht="19.5" customHeight="1" x14ac:dyDescent="0.15">
      <c r="A78" s="97" t="s">
        <v>56</v>
      </c>
      <c r="B78" s="104">
        <v>45449</v>
      </c>
      <c r="C78" s="106">
        <v>1.99</v>
      </c>
      <c r="D78" s="99" t="s">
        <v>584</v>
      </c>
      <c r="E78" s="100"/>
      <c r="F78" s="100" t="s">
        <v>69</v>
      </c>
      <c r="G78" s="101" t="s">
        <v>17</v>
      </c>
      <c r="H78" s="102" t="s">
        <v>278</v>
      </c>
    </row>
    <row r="79" spans="1:8" ht="19.5" customHeight="1" x14ac:dyDescent="0.15">
      <c r="A79" s="97" t="s">
        <v>56</v>
      </c>
      <c r="B79" s="104">
        <v>45449</v>
      </c>
      <c r="C79" s="106">
        <v>5.98</v>
      </c>
      <c r="D79" s="99" t="s">
        <v>4</v>
      </c>
      <c r="E79" s="100"/>
      <c r="F79" s="100" t="s">
        <v>585</v>
      </c>
      <c r="G79" s="101" t="s">
        <v>18</v>
      </c>
      <c r="H79" s="102" t="s">
        <v>278</v>
      </c>
    </row>
    <row r="80" spans="1:8" ht="19.5" customHeight="1" x14ac:dyDescent="0.15">
      <c r="A80" s="97" t="s">
        <v>41</v>
      </c>
      <c r="B80" s="105">
        <v>45450</v>
      </c>
      <c r="C80" s="72">
        <v>7.6</v>
      </c>
      <c r="D80" s="99" t="s">
        <v>586</v>
      </c>
      <c r="E80" s="100"/>
      <c r="F80" s="100" t="s">
        <v>4</v>
      </c>
      <c r="G80" s="101" t="s">
        <v>16</v>
      </c>
      <c r="H80" s="102" t="s">
        <v>257</v>
      </c>
    </row>
    <row r="81" spans="1:8" ht="19.5" customHeight="1" x14ac:dyDescent="0.15">
      <c r="A81" s="97" t="s">
        <v>41</v>
      </c>
      <c r="B81" s="105">
        <v>45450</v>
      </c>
      <c r="C81" s="72">
        <v>4.95</v>
      </c>
      <c r="D81" s="99" t="s">
        <v>587</v>
      </c>
      <c r="E81" s="100"/>
      <c r="F81" s="100" t="s">
        <v>4</v>
      </c>
      <c r="G81" s="101" t="s">
        <v>16</v>
      </c>
      <c r="H81" s="102" t="s">
        <v>257</v>
      </c>
    </row>
    <row r="82" spans="1:8" ht="19.5" customHeight="1" x14ac:dyDescent="0.15">
      <c r="A82" s="97" t="s">
        <v>41</v>
      </c>
      <c r="B82" s="105">
        <v>45450</v>
      </c>
      <c r="C82" s="72">
        <v>3.29</v>
      </c>
      <c r="D82" s="99" t="s">
        <v>588</v>
      </c>
      <c r="E82" s="100"/>
      <c r="F82" s="100" t="s">
        <v>4</v>
      </c>
      <c r="G82" s="101" t="s">
        <v>16</v>
      </c>
      <c r="H82" s="102" t="s">
        <v>257</v>
      </c>
    </row>
    <row r="83" spans="1:8" ht="19.5" customHeight="1" x14ac:dyDescent="0.15">
      <c r="A83" s="97" t="s">
        <v>41</v>
      </c>
      <c r="B83" s="105">
        <v>45450</v>
      </c>
      <c r="C83" s="72">
        <v>14.72</v>
      </c>
      <c r="D83" s="99" t="s">
        <v>333</v>
      </c>
      <c r="E83" s="100"/>
      <c r="F83" s="100" t="s">
        <v>4</v>
      </c>
      <c r="G83" s="101" t="s">
        <v>16</v>
      </c>
      <c r="H83" s="102" t="s">
        <v>257</v>
      </c>
    </row>
    <row r="84" spans="1:8" ht="19.5" customHeight="1" x14ac:dyDescent="0.15">
      <c r="A84" s="97" t="s">
        <v>41</v>
      </c>
      <c r="B84" s="105">
        <v>45450</v>
      </c>
      <c r="C84" s="72">
        <v>1.94</v>
      </c>
      <c r="D84" s="99" t="s">
        <v>589</v>
      </c>
      <c r="E84" s="100"/>
      <c r="F84" s="100" t="s">
        <v>4</v>
      </c>
      <c r="G84" s="101" t="s">
        <v>16</v>
      </c>
      <c r="H84" s="102" t="s">
        <v>257</v>
      </c>
    </row>
    <row r="85" spans="1:8" ht="19.5" customHeight="1" x14ac:dyDescent="0.15">
      <c r="A85" s="97" t="s">
        <v>41</v>
      </c>
      <c r="B85" s="105">
        <v>45450</v>
      </c>
      <c r="C85" s="72">
        <v>3.8</v>
      </c>
      <c r="D85" s="99" t="s">
        <v>590</v>
      </c>
      <c r="E85" s="100"/>
      <c r="F85" s="100" t="s">
        <v>4</v>
      </c>
      <c r="G85" s="101" t="s">
        <v>16</v>
      </c>
      <c r="H85" s="102" t="s">
        <v>257</v>
      </c>
    </row>
    <row r="86" spans="1:8" ht="19.5" customHeight="1" x14ac:dyDescent="0.15">
      <c r="A86" s="97" t="s">
        <v>41</v>
      </c>
      <c r="B86" s="104">
        <v>45447</v>
      </c>
      <c r="C86" s="72">
        <v>6.2</v>
      </c>
      <c r="D86" s="99" t="s">
        <v>591</v>
      </c>
      <c r="E86" s="100"/>
      <c r="F86" s="100" t="s">
        <v>571</v>
      </c>
      <c r="G86" s="101" t="s">
        <v>20</v>
      </c>
      <c r="H86" s="102" t="s">
        <v>278</v>
      </c>
    </row>
    <row r="87" spans="1:8" ht="19.5" customHeight="1" x14ac:dyDescent="0.15">
      <c r="A87" s="97" t="s">
        <v>41</v>
      </c>
      <c r="B87" s="104">
        <v>45448</v>
      </c>
      <c r="C87" s="72">
        <v>2.17</v>
      </c>
      <c r="D87" s="99" t="s">
        <v>591</v>
      </c>
      <c r="E87" s="100"/>
      <c r="F87" s="100" t="s">
        <v>571</v>
      </c>
      <c r="G87" s="101" t="s">
        <v>20</v>
      </c>
      <c r="H87" s="102" t="s">
        <v>278</v>
      </c>
    </row>
    <row r="88" spans="1:8" ht="19.5" customHeight="1" x14ac:dyDescent="0.15">
      <c r="A88" s="97" t="s">
        <v>41</v>
      </c>
      <c r="B88" s="104">
        <v>45446</v>
      </c>
      <c r="C88" s="72">
        <v>73.900000000000006</v>
      </c>
      <c r="D88" s="99" t="s">
        <v>592</v>
      </c>
      <c r="E88" s="100"/>
      <c r="F88" s="100" t="s">
        <v>43</v>
      </c>
      <c r="G88" s="101" t="s">
        <v>28</v>
      </c>
      <c r="H88" s="102" t="s">
        <v>278</v>
      </c>
    </row>
    <row r="89" spans="1:8" ht="19.5" customHeight="1" x14ac:dyDescent="0.15">
      <c r="A89" s="97" t="s">
        <v>41</v>
      </c>
      <c r="B89" s="104">
        <v>45450</v>
      </c>
      <c r="C89" s="72">
        <v>3.09</v>
      </c>
      <c r="D89" s="99" t="s">
        <v>593</v>
      </c>
      <c r="E89" s="100"/>
      <c r="F89" s="100" t="s">
        <v>48</v>
      </c>
      <c r="G89" s="101" t="s">
        <v>18</v>
      </c>
      <c r="H89" s="102" t="s">
        <v>278</v>
      </c>
    </row>
    <row r="90" spans="1:8" ht="19.5" customHeight="1" x14ac:dyDescent="0.15">
      <c r="A90" s="97" t="s">
        <v>41</v>
      </c>
      <c r="B90" s="104">
        <v>45450</v>
      </c>
      <c r="C90" s="72">
        <v>3.1</v>
      </c>
      <c r="D90" s="99" t="s">
        <v>594</v>
      </c>
      <c r="E90" s="100"/>
      <c r="F90" s="100" t="s">
        <v>48</v>
      </c>
      <c r="G90" s="101" t="s">
        <v>18</v>
      </c>
      <c r="H90" s="102" t="s">
        <v>278</v>
      </c>
    </row>
    <row r="91" spans="1:8" ht="19.5" customHeight="1" x14ac:dyDescent="0.15">
      <c r="A91" s="97" t="s">
        <v>41</v>
      </c>
      <c r="B91" s="104">
        <v>45450</v>
      </c>
      <c r="C91" s="72">
        <v>3.22</v>
      </c>
      <c r="D91" s="99" t="s">
        <v>595</v>
      </c>
      <c r="E91" s="74"/>
      <c r="F91" s="100" t="s">
        <v>48</v>
      </c>
      <c r="G91" s="101" t="s">
        <v>18</v>
      </c>
      <c r="H91" s="102" t="s">
        <v>278</v>
      </c>
    </row>
    <row r="92" spans="1:8" ht="19.5" customHeight="1" x14ac:dyDescent="0.15">
      <c r="A92" s="97" t="s">
        <v>41</v>
      </c>
      <c r="B92" s="104">
        <v>45450</v>
      </c>
      <c r="C92" s="72">
        <v>3.35</v>
      </c>
      <c r="D92" s="49" t="s">
        <v>595</v>
      </c>
      <c r="E92" s="100"/>
      <c r="F92" s="100" t="s">
        <v>48</v>
      </c>
      <c r="G92" s="101" t="s">
        <v>18</v>
      </c>
      <c r="H92" s="102" t="s">
        <v>278</v>
      </c>
    </row>
    <row r="93" spans="1:8" ht="19.5" customHeight="1" x14ac:dyDescent="0.15">
      <c r="A93" s="97" t="s">
        <v>41</v>
      </c>
      <c r="B93" s="104">
        <v>45450</v>
      </c>
      <c r="C93" s="72">
        <v>3.34</v>
      </c>
      <c r="D93" s="99" t="s">
        <v>330</v>
      </c>
      <c r="E93" s="100"/>
      <c r="F93" s="100" t="s">
        <v>48</v>
      </c>
      <c r="G93" s="101" t="s">
        <v>18</v>
      </c>
      <c r="H93" s="102" t="s">
        <v>278</v>
      </c>
    </row>
    <row r="94" spans="1:8" ht="19.5" customHeight="1" x14ac:dyDescent="0.15">
      <c r="A94" s="97" t="s">
        <v>41</v>
      </c>
      <c r="B94" s="104">
        <v>45450</v>
      </c>
      <c r="C94" s="72">
        <v>3.4</v>
      </c>
      <c r="D94" s="99" t="s">
        <v>330</v>
      </c>
      <c r="E94" s="100"/>
      <c r="F94" s="100" t="s">
        <v>48</v>
      </c>
      <c r="G94" s="101" t="s">
        <v>18</v>
      </c>
      <c r="H94" s="102" t="s">
        <v>278</v>
      </c>
    </row>
    <row r="95" spans="1:8" ht="19.5" customHeight="1" x14ac:dyDescent="0.15">
      <c r="A95" s="97" t="s">
        <v>41</v>
      </c>
      <c r="B95" s="104">
        <v>45450</v>
      </c>
      <c r="C95" s="72">
        <v>5.86</v>
      </c>
      <c r="D95" s="99" t="s">
        <v>596</v>
      </c>
      <c r="E95" s="100"/>
      <c r="F95" s="100" t="s">
        <v>48</v>
      </c>
      <c r="G95" s="101" t="s">
        <v>18</v>
      </c>
      <c r="H95" s="102" t="s">
        <v>278</v>
      </c>
    </row>
    <row r="96" spans="1:8" ht="19.5" customHeight="1" x14ac:dyDescent="0.15">
      <c r="A96" s="97" t="s">
        <v>41</v>
      </c>
      <c r="B96" s="104">
        <v>45450</v>
      </c>
      <c r="C96" s="72">
        <v>1.89</v>
      </c>
      <c r="D96" s="99" t="s">
        <v>597</v>
      </c>
      <c r="E96" s="100"/>
      <c r="F96" s="100" t="s">
        <v>48</v>
      </c>
      <c r="G96" s="101" t="s">
        <v>17</v>
      </c>
      <c r="H96" s="102" t="s">
        <v>278</v>
      </c>
    </row>
    <row r="97" spans="1:8" ht="19.5" customHeight="1" x14ac:dyDescent="0.15">
      <c r="A97" s="97" t="s">
        <v>41</v>
      </c>
      <c r="B97" s="104">
        <v>45450</v>
      </c>
      <c r="C97" s="72">
        <v>0.89</v>
      </c>
      <c r="D97" s="99" t="s">
        <v>61</v>
      </c>
      <c r="E97" s="100"/>
      <c r="F97" s="100" t="s">
        <v>48</v>
      </c>
      <c r="G97" s="101" t="s">
        <v>17</v>
      </c>
      <c r="H97" s="102" t="s">
        <v>278</v>
      </c>
    </row>
    <row r="98" spans="1:8" ht="19.5" customHeight="1" x14ac:dyDescent="0.15">
      <c r="A98" s="97" t="s">
        <v>41</v>
      </c>
      <c r="B98" s="104">
        <v>45450</v>
      </c>
      <c r="C98" s="72">
        <v>1.5</v>
      </c>
      <c r="D98" s="99" t="s">
        <v>598</v>
      </c>
      <c r="E98" s="100"/>
      <c r="F98" s="100" t="s">
        <v>48</v>
      </c>
      <c r="G98" s="101" t="s">
        <v>17</v>
      </c>
      <c r="H98" s="102" t="s">
        <v>278</v>
      </c>
    </row>
    <row r="99" spans="1:8" ht="19.5" customHeight="1" x14ac:dyDescent="0.15">
      <c r="A99" s="97" t="s">
        <v>41</v>
      </c>
      <c r="B99" s="104">
        <v>45450</v>
      </c>
      <c r="C99" s="72">
        <v>1.78</v>
      </c>
      <c r="D99" s="99" t="s">
        <v>410</v>
      </c>
      <c r="E99" s="100"/>
      <c r="F99" s="100" t="s">
        <v>48</v>
      </c>
      <c r="G99" s="101" t="s">
        <v>17</v>
      </c>
      <c r="H99" s="102" t="s">
        <v>278</v>
      </c>
    </row>
    <row r="100" spans="1:8" ht="19.5" customHeight="1" x14ac:dyDescent="0.15">
      <c r="A100" s="97" t="s">
        <v>41</v>
      </c>
      <c r="B100" s="104">
        <v>45450</v>
      </c>
      <c r="C100" s="72">
        <v>2.35</v>
      </c>
      <c r="D100" s="99" t="s">
        <v>599</v>
      </c>
      <c r="E100" s="100"/>
      <c r="F100" s="100" t="s">
        <v>48</v>
      </c>
      <c r="G100" s="101" t="s">
        <v>18</v>
      </c>
      <c r="H100" s="102" t="s">
        <v>278</v>
      </c>
    </row>
    <row r="101" spans="1:8" ht="19.5" customHeight="1" x14ac:dyDescent="0.15">
      <c r="A101" s="97" t="s">
        <v>41</v>
      </c>
      <c r="B101" s="104">
        <v>45450</v>
      </c>
      <c r="C101" s="72">
        <v>3.79</v>
      </c>
      <c r="D101" s="99" t="s">
        <v>247</v>
      </c>
      <c r="E101" s="100"/>
      <c r="F101" s="100" t="s">
        <v>48</v>
      </c>
      <c r="G101" s="101" t="s">
        <v>18</v>
      </c>
      <c r="H101" s="102" t="s">
        <v>278</v>
      </c>
    </row>
    <row r="102" spans="1:8" ht="19.5" customHeight="1" x14ac:dyDescent="0.15">
      <c r="A102" s="97" t="s">
        <v>41</v>
      </c>
      <c r="B102" s="104">
        <v>45452</v>
      </c>
      <c r="C102" s="72">
        <v>15</v>
      </c>
      <c r="D102" s="99" t="s">
        <v>600</v>
      </c>
      <c r="E102" s="100"/>
      <c r="F102" s="100" t="s">
        <v>601</v>
      </c>
      <c r="G102" s="101" t="s">
        <v>27</v>
      </c>
      <c r="H102" s="102" t="s">
        <v>257</v>
      </c>
    </row>
    <row r="103" spans="1:8" ht="19.5" customHeight="1" x14ac:dyDescent="0.15">
      <c r="A103" s="97" t="s">
        <v>41</v>
      </c>
      <c r="B103" s="104"/>
      <c r="C103" s="72">
        <v>5.9</v>
      </c>
      <c r="D103" s="99" t="s">
        <v>602</v>
      </c>
      <c r="E103" s="100"/>
      <c r="F103" s="100" t="s">
        <v>603</v>
      </c>
      <c r="G103" s="101" t="s">
        <v>22</v>
      </c>
      <c r="H103" s="102" t="s">
        <v>278</v>
      </c>
    </row>
    <row r="104" spans="1:8" ht="19.5" customHeight="1" x14ac:dyDescent="0.15">
      <c r="A104" s="97" t="s">
        <v>41</v>
      </c>
      <c r="B104" s="104">
        <v>45453</v>
      </c>
      <c r="C104" s="72">
        <v>12.9</v>
      </c>
      <c r="D104" s="99" t="s">
        <v>412</v>
      </c>
      <c r="E104" s="100" t="s">
        <v>604</v>
      </c>
      <c r="F104" s="100" t="s">
        <v>4</v>
      </c>
      <c r="G104" s="101" t="s">
        <v>16</v>
      </c>
      <c r="H104" s="102" t="s">
        <v>257</v>
      </c>
    </row>
    <row r="105" spans="1:8" ht="19.5" customHeight="1" x14ac:dyDescent="0.15">
      <c r="A105" s="97" t="s">
        <v>41</v>
      </c>
      <c r="B105" s="98">
        <v>45455</v>
      </c>
      <c r="C105" s="72">
        <v>1.1200000000000001</v>
      </c>
      <c r="D105" s="99" t="s">
        <v>546</v>
      </c>
      <c r="E105" s="100"/>
      <c r="F105" s="100" t="s">
        <v>145</v>
      </c>
      <c r="G105" s="101" t="s">
        <v>17</v>
      </c>
      <c r="H105" s="102" t="s">
        <v>257</v>
      </c>
    </row>
    <row r="106" spans="1:8" ht="19.5" customHeight="1" x14ac:dyDescent="0.15">
      <c r="A106" s="97" t="s">
        <v>41</v>
      </c>
      <c r="B106" s="98">
        <v>45455</v>
      </c>
      <c r="C106" s="72">
        <v>7.02</v>
      </c>
      <c r="D106" s="99" t="s">
        <v>176</v>
      </c>
      <c r="E106" s="100"/>
      <c r="F106" s="100" t="s">
        <v>48</v>
      </c>
      <c r="G106" s="101" t="s">
        <v>18</v>
      </c>
      <c r="H106" s="102" t="s">
        <v>278</v>
      </c>
    </row>
    <row r="107" spans="1:8" ht="19.5" customHeight="1" x14ac:dyDescent="0.15">
      <c r="A107" s="97" t="s">
        <v>41</v>
      </c>
      <c r="B107" s="98">
        <v>45455</v>
      </c>
      <c r="C107" s="72">
        <v>7</v>
      </c>
      <c r="D107" s="99" t="s">
        <v>605</v>
      </c>
      <c r="E107" s="100">
        <v>2</v>
      </c>
      <c r="F107" s="100" t="s">
        <v>341</v>
      </c>
      <c r="G107" s="101" t="s">
        <v>18</v>
      </c>
      <c r="H107" s="102" t="s">
        <v>257</v>
      </c>
    </row>
    <row r="108" spans="1:8" ht="19.5" customHeight="1" x14ac:dyDescent="0.15">
      <c r="A108" s="97" t="s">
        <v>41</v>
      </c>
      <c r="B108" s="104">
        <v>45454</v>
      </c>
      <c r="C108" s="72">
        <v>11.47</v>
      </c>
      <c r="D108" s="99" t="s">
        <v>606</v>
      </c>
      <c r="E108" s="100"/>
      <c r="F108" s="100" t="s">
        <v>571</v>
      </c>
      <c r="G108" s="101" t="s">
        <v>20</v>
      </c>
      <c r="H108" s="102" t="s">
        <v>278</v>
      </c>
    </row>
    <row r="109" spans="1:8" ht="19.5" customHeight="1" x14ac:dyDescent="0.15">
      <c r="A109" s="97" t="s">
        <v>41</v>
      </c>
      <c r="B109" s="104">
        <v>45454</v>
      </c>
      <c r="C109" s="72">
        <v>8.99</v>
      </c>
      <c r="D109" s="99" t="s">
        <v>606</v>
      </c>
      <c r="E109" s="100"/>
      <c r="F109" s="100" t="s">
        <v>571</v>
      </c>
      <c r="G109" s="101" t="s">
        <v>20</v>
      </c>
      <c r="H109" s="102" t="s">
        <v>278</v>
      </c>
    </row>
    <row r="110" spans="1:8" ht="19.5" customHeight="1" x14ac:dyDescent="0.15">
      <c r="A110" s="97" t="s">
        <v>56</v>
      </c>
      <c r="B110" s="104">
        <v>45455</v>
      </c>
      <c r="C110" s="106">
        <v>1</v>
      </c>
      <c r="D110" s="99" t="s">
        <v>607</v>
      </c>
      <c r="E110" s="100"/>
      <c r="F110" s="100" t="s">
        <v>143</v>
      </c>
      <c r="G110" s="101" t="s">
        <v>21</v>
      </c>
      <c r="H110" s="102" t="s">
        <v>257</v>
      </c>
    </row>
    <row r="111" spans="1:8" ht="19.5" customHeight="1" x14ac:dyDescent="0.15">
      <c r="A111" s="97" t="s">
        <v>41</v>
      </c>
      <c r="B111" s="104">
        <v>45456</v>
      </c>
      <c r="C111" s="72">
        <v>14.34</v>
      </c>
      <c r="D111" s="99" t="s">
        <v>126</v>
      </c>
      <c r="E111" s="100"/>
      <c r="F111" s="100" t="s">
        <v>126</v>
      </c>
      <c r="G111" s="101" t="s">
        <v>20</v>
      </c>
      <c r="H111" s="102" t="s">
        <v>278</v>
      </c>
    </row>
    <row r="112" spans="1:8" ht="19.5" customHeight="1" x14ac:dyDescent="0.15">
      <c r="A112" s="97" t="s">
        <v>41</v>
      </c>
      <c r="B112" s="104">
        <v>45456</v>
      </c>
      <c r="C112" s="72">
        <v>9.93</v>
      </c>
      <c r="D112" s="99" t="s">
        <v>126</v>
      </c>
      <c r="E112" s="100"/>
      <c r="F112" s="100" t="s">
        <v>126</v>
      </c>
      <c r="G112" s="101" t="s">
        <v>20</v>
      </c>
      <c r="H112" s="102" t="s">
        <v>278</v>
      </c>
    </row>
    <row r="113" spans="1:8" ht="19.5" customHeight="1" x14ac:dyDescent="0.15">
      <c r="A113" s="97" t="s">
        <v>41</v>
      </c>
      <c r="B113" s="104">
        <v>45457</v>
      </c>
      <c r="C113" s="72">
        <v>4.5999999999999996</v>
      </c>
      <c r="D113" s="99" t="s">
        <v>608</v>
      </c>
      <c r="E113" s="100"/>
      <c r="F113" s="100" t="s">
        <v>609</v>
      </c>
      <c r="G113" s="101" t="s">
        <v>24</v>
      </c>
      <c r="H113" s="102" t="s">
        <v>278</v>
      </c>
    </row>
    <row r="114" spans="1:8" ht="19.5" customHeight="1" x14ac:dyDescent="0.15">
      <c r="A114" s="97" t="s">
        <v>41</v>
      </c>
      <c r="B114" s="104">
        <v>45457</v>
      </c>
      <c r="C114" s="72">
        <v>11</v>
      </c>
      <c r="D114" s="99" t="s">
        <v>610</v>
      </c>
      <c r="E114" s="100" t="s">
        <v>611</v>
      </c>
      <c r="F114" s="100"/>
      <c r="G114" s="101" t="s">
        <v>24</v>
      </c>
      <c r="H114" s="102" t="s">
        <v>257</v>
      </c>
    </row>
    <row r="115" spans="1:8" ht="19.5" customHeight="1" x14ac:dyDescent="0.15">
      <c r="A115" s="97" t="s">
        <v>41</v>
      </c>
      <c r="B115" s="104">
        <v>45457</v>
      </c>
      <c r="C115" s="72">
        <v>34.6</v>
      </c>
      <c r="D115" s="99" t="s">
        <v>612</v>
      </c>
      <c r="E115" s="100"/>
      <c r="F115" s="100" t="s">
        <v>613</v>
      </c>
      <c r="G115" s="101" t="s">
        <v>24</v>
      </c>
      <c r="H115" s="102" t="s">
        <v>257</v>
      </c>
    </row>
    <row r="116" spans="1:8" ht="19.5" customHeight="1" x14ac:dyDescent="0.15">
      <c r="A116" s="97" t="s">
        <v>41</v>
      </c>
      <c r="B116" s="104">
        <v>45457</v>
      </c>
      <c r="C116" s="72">
        <v>12.05</v>
      </c>
      <c r="D116" s="99" t="s">
        <v>438</v>
      </c>
      <c r="E116" s="100"/>
      <c r="F116" s="100" t="s">
        <v>614</v>
      </c>
      <c r="G116" s="101" t="s">
        <v>24</v>
      </c>
      <c r="H116" s="102" t="s">
        <v>257</v>
      </c>
    </row>
    <row r="117" spans="1:8" ht="19.5" customHeight="1" x14ac:dyDescent="0.15">
      <c r="A117" s="97" t="s">
        <v>41</v>
      </c>
      <c r="B117" s="104">
        <v>45458</v>
      </c>
      <c r="C117" s="72">
        <v>9.15</v>
      </c>
      <c r="D117" s="99" t="s">
        <v>22</v>
      </c>
      <c r="E117" s="100"/>
      <c r="F117" s="100" t="s">
        <v>58</v>
      </c>
      <c r="G117" s="101" t="s">
        <v>24</v>
      </c>
      <c r="H117" s="102" t="s">
        <v>257</v>
      </c>
    </row>
    <row r="118" spans="1:8" ht="19.5" customHeight="1" x14ac:dyDescent="0.15">
      <c r="A118" s="97" t="s">
        <v>41</v>
      </c>
      <c r="B118" s="104">
        <v>45458</v>
      </c>
      <c r="C118" s="72">
        <v>29.89</v>
      </c>
      <c r="D118" s="99" t="s">
        <v>615</v>
      </c>
      <c r="E118" s="100"/>
      <c r="F118" s="100" t="s">
        <v>616</v>
      </c>
      <c r="G118" s="101" t="s">
        <v>24</v>
      </c>
      <c r="H118" s="102" t="s">
        <v>257</v>
      </c>
    </row>
    <row r="119" spans="1:8" ht="19.5" customHeight="1" x14ac:dyDescent="0.15">
      <c r="A119" s="97" t="s">
        <v>41</v>
      </c>
      <c r="B119" s="104">
        <v>45459</v>
      </c>
      <c r="C119" s="72">
        <v>1.5</v>
      </c>
      <c r="D119" s="99" t="s">
        <v>617</v>
      </c>
      <c r="E119" s="100"/>
      <c r="F119" s="100" t="s">
        <v>618</v>
      </c>
      <c r="G119" s="101" t="s">
        <v>24</v>
      </c>
      <c r="H119" s="102" t="s">
        <v>257</v>
      </c>
    </row>
    <row r="120" spans="1:8" ht="19.5" customHeight="1" x14ac:dyDescent="0.15">
      <c r="A120" s="97" t="s">
        <v>41</v>
      </c>
      <c r="B120" s="104">
        <v>45459</v>
      </c>
      <c r="C120" s="72">
        <v>11</v>
      </c>
      <c r="D120" s="99" t="s">
        <v>619</v>
      </c>
      <c r="E120" s="100"/>
      <c r="F120" s="100" t="s">
        <v>611</v>
      </c>
      <c r="G120" s="101" t="s">
        <v>24</v>
      </c>
      <c r="H120" s="102" t="s">
        <v>257</v>
      </c>
    </row>
    <row r="121" spans="1:8" ht="19.5" customHeight="1" x14ac:dyDescent="0.15">
      <c r="A121" s="97" t="s">
        <v>41</v>
      </c>
      <c r="B121" s="104">
        <v>45459</v>
      </c>
      <c r="C121" s="72">
        <v>50</v>
      </c>
      <c r="D121" s="99" t="s">
        <v>572</v>
      </c>
      <c r="E121" s="100"/>
      <c r="F121" s="100" t="s">
        <v>389</v>
      </c>
      <c r="G121" s="101" t="s">
        <v>27</v>
      </c>
      <c r="H121" s="102" t="s">
        <v>257</v>
      </c>
    </row>
    <row r="122" spans="1:8" ht="19.5" customHeight="1" x14ac:dyDescent="0.15">
      <c r="A122" s="97" t="s">
        <v>41</v>
      </c>
      <c r="B122" s="104">
        <v>45459</v>
      </c>
      <c r="C122" s="72">
        <v>4.5999999999999996</v>
      </c>
      <c r="D122" s="99" t="s">
        <v>620</v>
      </c>
      <c r="E122" s="100"/>
      <c r="F122" s="100" t="s">
        <v>609</v>
      </c>
      <c r="G122" s="101" t="s">
        <v>24</v>
      </c>
      <c r="H122" s="102" t="s">
        <v>278</v>
      </c>
    </row>
    <row r="123" spans="1:8" ht="19.5" customHeight="1" x14ac:dyDescent="0.15">
      <c r="A123" s="97" t="s">
        <v>41</v>
      </c>
      <c r="B123" s="104">
        <v>45459</v>
      </c>
      <c r="C123" s="72">
        <v>60</v>
      </c>
      <c r="D123" s="99" t="s">
        <v>621</v>
      </c>
      <c r="E123" s="100"/>
      <c r="F123" s="100" t="s">
        <v>622</v>
      </c>
      <c r="G123" s="101" t="s">
        <v>24</v>
      </c>
      <c r="H123" s="102" t="s">
        <v>278</v>
      </c>
    </row>
    <row r="124" spans="1:8" ht="19.5" customHeight="1" x14ac:dyDescent="0.15">
      <c r="A124" s="97" t="s">
        <v>41</v>
      </c>
      <c r="B124" s="104">
        <v>45459</v>
      </c>
      <c r="C124" s="72">
        <v>13.4</v>
      </c>
      <c r="D124" s="99" t="s">
        <v>623</v>
      </c>
      <c r="E124" s="100"/>
      <c r="F124" s="100" t="s">
        <v>624</v>
      </c>
      <c r="G124" s="101" t="s">
        <v>27</v>
      </c>
      <c r="H124" s="102" t="s">
        <v>278</v>
      </c>
    </row>
    <row r="125" spans="1:8" ht="19.5" customHeight="1" x14ac:dyDescent="0.15">
      <c r="A125" s="97" t="s">
        <v>41</v>
      </c>
      <c r="B125" s="104">
        <v>45456</v>
      </c>
      <c r="C125" s="72">
        <v>8.11</v>
      </c>
      <c r="D125" s="99" t="s">
        <v>625</v>
      </c>
      <c r="E125" s="100"/>
      <c r="F125" s="100" t="s">
        <v>340</v>
      </c>
      <c r="G125" s="101" t="s">
        <v>18</v>
      </c>
      <c r="H125" s="102" t="s">
        <v>278</v>
      </c>
    </row>
    <row r="126" spans="1:8" ht="19.5" customHeight="1" x14ac:dyDescent="0.15">
      <c r="A126" s="97" t="s">
        <v>41</v>
      </c>
      <c r="B126" s="104">
        <v>45460</v>
      </c>
      <c r="C126" s="72">
        <v>6.42</v>
      </c>
      <c r="D126" s="99" t="s">
        <v>330</v>
      </c>
      <c r="E126" s="100"/>
      <c r="F126" s="100" t="s">
        <v>48</v>
      </c>
      <c r="G126" s="101" t="s">
        <v>18</v>
      </c>
      <c r="H126" s="102" t="s">
        <v>257</v>
      </c>
    </row>
    <row r="127" spans="1:8" ht="19.5" customHeight="1" x14ac:dyDescent="0.15">
      <c r="A127" s="97" t="s">
        <v>41</v>
      </c>
      <c r="B127" s="104">
        <v>45460</v>
      </c>
      <c r="C127" s="72">
        <v>4.41</v>
      </c>
      <c r="D127" s="99" t="s">
        <v>626</v>
      </c>
      <c r="E127" s="100"/>
      <c r="F127" s="100" t="s">
        <v>48</v>
      </c>
      <c r="G127" s="101" t="s">
        <v>18</v>
      </c>
      <c r="H127" s="102" t="s">
        <v>257</v>
      </c>
    </row>
    <row r="128" spans="1:8" ht="19.5" customHeight="1" x14ac:dyDescent="0.15">
      <c r="A128" s="97" t="s">
        <v>41</v>
      </c>
      <c r="B128" s="104">
        <v>45460</v>
      </c>
      <c r="C128" s="72">
        <v>2.78</v>
      </c>
      <c r="D128" s="99" t="s">
        <v>627</v>
      </c>
      <c r="E128" s="100"/>
      <c r="F128" s="100" t="s">
        <v>48</v>
      </c>
      <c r="G128" s="101" t="s">
        <v>17</v>
      </c>
      <c r="H128" s="102" t="s">
        <v>257</v>
      </c>
    </row>
    <row r="129" spans="1:8" ht="19.5" customHeight="1" x14ac:dyDescent="0.15">
      <c r="A129" s="97" t="s">
        <v>41</v>
      </c>
      <c r="B129" s="104">
        <v>45460</v>
      </c>
      <c r="C129" s="72">
        <v>1.96</v>
      </c>
      <c r="D129" s="99" t="s">
        <v>410</v>
      </c>
      <c r="E129" s="100"/>
      <c r="F129" s="100" t="s">
        <v>48</v>
      </c>
      <c r="G129" s="101" t="s">
        <v>17</v>
      </c>
      <c r="H129" s="102" t="s">
        <v>257</v>
      </c>
    </row>
    <row r="130" spans="1:8" ht="19.5" customHeight="1" x14ac:dyDescent="0.15">
      <c r="A130" s="97" t="s">
        <v>56</v>
      </c>
      <c r="B130" s="104">
        <v>45461</v>
      </c>
      <c r="C130" s="106">
        <v>11.98</v>
      </c>
      <c r="D130" s="99" t="s">
        <v>628</v>
      </c>
      <c r="E130" s="100"/>
      <c r="F130" s="100"/>
      <c r="G130" s="101" t="s">
        <v>20</v>
      </c>
      <c r="H130" s="102" t="s">
        <v>278</v>
      </c>
    </row>
    <row r="131" spans="1:8" ht="19.5" customHeight="1" x14ac:dyDescent="0.15">
      <c r="A131" s="97" t="s">
        <v>56</v>
      </c>
      <c r="B131" s="104">
        <v>45461</v>
      </c>
      <c r="C131" s="106">
        <v>1.45</v>
      </c>
      <c r="D131" s="99" t="s">
        <v>519</v>
      </c>
      <c r="E131" s="100"/>
      <c r="F131" s="100" t="s">
        <v>69</v>
      </c>
      <c r="G131" s="101" t="s">
        <v>18</v>
      </c>
      <c r="H131" s="102"/>
    </row>
    <row r="132" spans="1:8" ht="19.5" customHeight="1" x14ac:dyDescent="0.15">
      <c r="A132" s="97" t="s">
        <v>41</v>
      </c>
      <c r="B132" s="104">
        <v>45460</v>
      </c>
      <c r="C132" s="72">
        <v>14.34</v>
      </c>
      <c r="D132" s="99" t="s">
        <v>629</v>
      </c>
      <c r="E132" s="100"/>
      <c r="F132" s="100" t="s">
        <v>126</v>
      </c>
      <c r="G132" s="101" t="s">
        <v>20</v>
      </c>
      <c r="H132" s="102" t="s">
        <v>278</v>
      </c>
    </row>
    <row r="133" spans="1:8" ht="19.5" customHeight="1" x14ac:dyDescent="0.15">
      <c r="A133" s="97" t="s">
        <v>41</v>
      </c>
      <c r="B133" s="104">
        <v>45460</v>
      </c>
      <c r="C133" s="72">
        <v>9.93</v>
      </c>
      <c r="D133" s="99" t="s">
        <v>629</v>
      </c>
      <c r="E133" s="100"/>
      <c r="F133" s="100" t="s">
        <v>126</v>
      </c>
      <c r="G133" s="101" t="s">
        <v>20</v>
      </c>
      <c r="H133" s="102" t="s">
        <v>278</v>
      </c>
    </row>
    <row r="134" spans="1:8" ht="19.5" customHeight="1" x14ac:dyDescent="0.15">
      <c r="A134" s="97" t="s">
        <v>41</v>
      </c>
      <c r="B134" s="104">
        <v>45462</v>
      </c>
      <c r="C134" s="72">
        <v>3.99</v>
      </c>
      <c r="D134" s="99" t="s">
        <v>292</v>
      </c>
      <c r="E134" s="100"/>
      <c r="F134" s="100" t="s">
        <v>48</v>
      </c>
      <c r="G134" s="101" t="s">
        <v>18</v>
      </c>
      <c r="H134" s="102" t="s">
        <v>257</v>
      </c>
    </row>
    <row r="135" spans="1:8" ht="19.5" customHeight="1" x14ac:dyDescent="0.15">
      <c r="A135" s="97" t="s">
        <v>56</v>
      </c>
      <c r="B135" s="104">
        <v>45463</v>
      </c>
      <c r="C135" s="106">
        <v>1.19</v>
      </c>
      <c r="D135" s="99" t="s">
        <v>546</v>
      </c>
      <c r="E135" s="100"/>
      <c r="F135" s="100" t="s">
        <v>69</v>
      </c>
      <c r="G135" s="101" t="s">
        <v>17</v>
      </c>
      <c r="H135" s="102"/>
    </row>
    <row r="136" spans="1:8" ht="19.5" customHeight="1" x14ac:dyDescent="0.15">
      <c r="A136" s="97" t="s">
        <v>56</v>
      </c>
      <c r="B136" s="104">
        <v>45463</v>
      </c>
      <c r="C136" s="106">
        <v>15.9</v>
      </c>
      <c r="D136" s="99" t="s">
        <v>630</v>
      </c>
      <c r="E136" s="100"/>
      <c r="F136" s="100"/>
      <c r="G136" s="101" t="s">
        <v>22</v>
      </c>
      <c r="H136" s="102"/>
    </row>
    <row r="137" spans="1:8" ht="19.5" customHeight="1" x14ac:dyDescent="0.15">
      <c r="A137" s="97" t="s">
        <v>56</v>
      </c>
      <c r="B137" s="104">
        <v>45463</v>
      </c>
      <c r="C137" s="106">
        <f>(1.9 - 0.19 - 0.19)</f>
        <v>1.52</v>
      </c>
      <c r="D137" s="99" t="s">
        <v>398</v>
      </c>
      <c r="E137" s="100"/>
      <c r="F137" s="100" t="s">
        <v>69</v>
      </c>
      <c r="G137" s="101" t="s">
        <v>18</v>
      </c>
      <c r="H137" s="102"/>
    </row>
    <row r="138" spans="1:8" ht="19.5" customHeight="1" x14ac:dyDescent="0.15">
      <c r="A138" s="97" t="s">
        <v>56</v>
      </c>
      <c r="B138" s="104">
        <v>45463</v>
      </c>
      <c r="C138" s="106">
        <v>2.7</v>
      </c>
      <c r="D138" s="99" t="s">
        <v>631</v>
      </c>
      <c r="E138" s="100"/>
      <c r="F138" s="100" t="s">
        <v>69</v>
      </c>
      <c r="G138" s="101" t="s">
        <v>18</v>
      </c>
      <c r="H138" s="102"/>
    </row>
    <row r="139" spans="1:8" ht="19.5" customHeight="1" x14ac:dyDescent="0.15">
      <c r="A139" s="97" t="s">
        <v>41</v>
      </c>
      <c r="B139" s="104">
        <v>45464</v>
      </c>
      <c r="C139" s="72">
        <v>2</v>
      </c>
      <c r="D139" s="99" t="s">
        <v>632</v>
      </c>
      <c r="E139" s="100"/>
      <c r="F139" s="100"/>
      <c r="G139" s="101" t="s">
        <v>18</v>
      </c>
      <c r="H139" s="102" t="s">
        <v>257</v>
      </c>
    </row>
    <row r="140" spans="1:8" ht="19.5" customHeight="1" x14ac:dyDescent="0.15">
      <c r="A140" s="97" t="s">
        <v>41</v>
      </c>
      <c r="B140" s="104">
        <v>45464</v>
      </c>
      <c r="C140" s="72">
        <v>5.2</v>
      </c>
      <c r="D140" s="99" t="s">
        <v>633</v>
      </c>
      <c r="E140" s="100"/>
      <c r="F140" s="100" t="s">
        <v>67</v>
      </c>
      <c r="G140" s="101" t="s">
        <v>18</v>
      </c>
      <c r="H140" s="102" t="s">
        <v>257</v>
      </c>
    </row>
    <row r="141" spans="1:8" ht="19.5" customHeight="1" x14ac:dyDescent="0.15">
      <c r="A141" s="97" t="s">
        <v>41</v>
      </c>
      <c r="B141" s="104">
        <v>45464</v>
      </c>
      <c r="C141" s="72">
        <v>0.45</v>
      </c>
      <c r="D141" s="99" t="s">
        <v>634</v>
      </c>
      <c r="E141" s="100"/>
      <c r="F141" s="100" t="s">
        <v>48</v>
      </c>
      <c r="G141" s="101" t="s">
        <v>18</v>
      </c>
      <c r="H141" s="102" t="s">
        <v>257</v>
      </c>
    </row>
    <row r="142" spans="1:8" ht="19.5" customHeight="1" x14ac:dyDescent="0.15">
      <c r="A142" s="97" t="s">
        <v>41</v>
      </c>
      <c r="B142" s="104">
        <v>45464</v>
      </c>
      <c r="C142" s="72">
        <v>0.14000000000000001</v>
      </c>
      <c r="D142" s="99" t="s">
        <v>634</v>
      </c>
      <c r="E142" s="100"/>
      <c r="F142" s="100" t="s">
        <v>48</v>
      </c>
      <c r="G142" s="101" t="s">
        <v>18</v>
      </c>
      <c r="H142" s="102" t="s">
        <v>257</v>
      </c>
    </row>
    <row r="143" spans="1:8" ht="19.5" customHeight="1" x14ac:dyDescent="0.15">
      <c r="A143" s="97" t="s">
        <v>41</v>
      </c>
      <c r="B143" s="104">
        <v>45464</v>
      </c>
      <c r="C143" s="72">
        <v>1.1499999999999999</v>
      </c>
      <c r="D143" s="99" t="s">
        <v>196</v>
      </c>
      <c r="E143" s="100"/>
      <c r="F143" s="100" t="s">
        <v>48</v>
      </c>
      <c r="G143" s="101" t="s">
        <v>18</v>
      </c>
      <c r="H143" s="102" t="s">
        <v>257</v>
      </c>
    </row>
    <row r="144" spans="1:8" ht="19.5" customHeight="1" x14ac:dyDescent="0.15">
      <c r="A144" s="97" t="s">
        <v>41</v>
      </c>
      <c r="B144" s="98">
        <v>45466</v>
      </c>
      <c r="C144" s="72">
        <v>15</v>
      </c>
      <c r="D144" s="99" t="s">
        <v>523</v>
      </c>
      <c r="E144" s="100"/>
      <c r="F144" s="100"/>
      <c r="G144" s="101" t="s">
        <v>27</v>
      </c>
      <c r="H144" s="102" t="s">
        <v>257</v>
      </c>
    </row>
    <row r="145" spans="1:8" ht="19.5" customHeight="1" x14ac:dyDescent="0.15">
      <c r="A145" s="97" t="s">
        <v>41</v>
      </c>
      <c r="B145" s="98">
        <v>45466</v>
      </c>
      <c r="C145" s="72">
        <v>14</v>
      </c>
      <c r="D145" s="99" t="s">
        <v>635</v>
      </c>
      <c r="E145" s="100"/>
      <c r="F145" s="100"/>
      <c r="G145" s="101" t="s">
        <v>27</v>
      </c>
      <c r="H145" s="102" t="s">
        <v>257</v>
      </c>
    </row>
    <row r="146" spans="1:8" ht="19.5" customHeight="1" x14ac:dyDescent="0.15">
      <c r="A146" s="97" t="s">
        <v>41</v>
      </c>
      <c r="B146" s="104">
        <v>45471</v>
      </c>
      <c r="C146" s="72">
        <v>2.2000000000000002</v>
      </c>
      <c r="D146" s="99" t="s">
        <v>636</v>
      </c>
      <c r="E146" s="100"/>
      <c r="F146" s="100" t="s">
        <v>72</v>
      </c>
      <c r="G146" s="101" t="s">
        <v>18</v>
      </c>
      <c r="H146" s="102" t="s">
        <v>257</v>
      </c>
    </row>
    <row r="147" spans="1:8" ht="19.5" customHeight="1" x14ac:dyDescent="0.15">
      <c r="A147" s="97" t="s">
        <v>41</v>
      </c>
      <c r="B147" s="104">
        <v>45465</v>
      </c>
      <c r="C147" s="72">
        <v>34</v>
      </c>
      <c r="D147" s="99" t="s">
        <v>637</v>
      </c>
      <c r="E147" s="100"/>
      <c r="F147" s="100"/>
      <c r="G147" s="101" t="s">
        <v>27</v>
      </c>
      <c r="H147" s="102" t="s">
        <v>257</v>
      </c>
    </row>
    <row r="148" spans="1:8" ht="19.5" customHeight="1" x14ac:dyDescent="0.15">
      <c r="A148" s="97" t="s">
        <v>41</v>
      </c>
      <c r="B148" s="104">
        <v>45465</v>
      </c>
      <c r="C148" s="72">
        <v>5.6</v>
      </c>
      <c r="D148" s="99" t="s">
        <v>638</v>
      </c>
      <c r="E148" s="100"/>
      <c r="F148" s="100"/>
      <c r="G148" s="101" t="s">
        <v>27</v>
      </c>
      <c r="H148" s="102" t="s">
        <v>257</v>
      </c>
    </row>
    <row r="149" spans="1:8" ht="19.5" customHeight="1" x14ac:dyDescent="0.15">
      <c r="A149" s="97" t="s">
        <v>41</v>
      </c>
      <c r="B149" s="105">
        <v>45467</v>
      </c>
      <c r="C149" s="72">
        <v>5.0999999999999996</v>
      </c>
      <c r="D149" s="99" t="s">
        <v>330</v>
      </c>
      <c r="E149" s="100"/>
      <c r="F149" s="100" t="s">
        <v>48</v>
      </c>
      <c r="G149" s="101" t="s">
        <v>18</v>
      </c>
      <c r="H149" s="102" t="s">
        <v>257</v>
      </c>
    </row>
    <row r="150" spans="1:8" ht="19.5" customHeight="1" x14ac:dyDescent="0.15">
      <c r="A150" s="97" t="s">
        <v>41</v>
      </c>
      <c r="B150" s="105">
        <v>45467</v>
      </c>
      <c r="C150" s="72">
        <v>5.74</v>
      </c>
      <c r="D150" s="99" t="s">
        <v>329</v>
      </c>
      <c r="E150" s="100"/>
      <c r="F150" s="100" t="s">
        <v>48</v>
      </c>
      <c r="G150" s="101" t="s">
        <v>18</v>
      </c>
      <c r="H150" s="102" t="s">
        <v>257</v>
      </c>
    </row>
    <row r="151" spans="1:8" ht="19.5" customHeight="1" x14ac:dyDescent="0.15">
      <c r="A151" s="97" t="s">
        <v>41</v>
      </c>
      <c r="B151" s="105">
        <v>45467</v>
      </c>
      <c r="C151" s="72">
        <v>1.19</v>
      </c>
      <c r="D151" s="99" t="s">
        <v>639</v>
      </c>
      <c r="E151" s="100"/>
      <c r="F151" s="100" t="s">
        <v>48</v>
      </c>
      <c r="G151" s="101" t="s">
        <v>17</v>
      </c>
      <c r="H151" s="102" t="s">
        <v>257</v>
      </c>
    </row>
    <row r="152" spans="1:8" ht="19.5" customHeight="1" x14ac:dyDescent="0.15">
      <c r="A152" s="97" t="s">
        <v>41</v>
      </c>
      <c r="B152" s="105">
        <v>45467</v>
      </c>
      <c r="C152" s="72">
        <v>1.1499999999999999</v>
      </c>
      <c r="D152" s="99" t="s">
        <v>640</v>
      </c>
      <c r="E152" s="100"/>
      <c r="F152" s="100" t="s">
        <v>48</v>
      </c>
      <c r="G152" s="101" t="s">
        <v>17</v>
      </c>
      <c r="H152" s="102" t="s">
        <v>257</v>
      </c>
    </row>
    <row r="153" spans="1:8" ht="19.5" customHeight="1" x14ac:dyDescent="0.15">
      <c r="A153" s="97" t="s">
        <v>41</v>
      </c>
      <c r="B153" s="105">
        <v>45467</v>
      </c>
      <c r="C153" s="72">
        <v>1.51</v>
      </c>
      <c r="D153" s="99" t="s">
        <v>410</v>
      </c>
      <c r="E153" s="100"/>
      <c r="F153" s="100" t="s">
        <v>48</v>
      </c>
      <c r="G153" s="101" t="s">
        <v>17</v>
      </c>
      <c r="H153" s="102" t="s">
        <v>257</v>
      </c>
    </row>
    <row r="154" spans="1:8" ht="19.5" customHeight="1" x14ac:dyDescent="0.15">
      <c r="A154" s="97" t="s">
        <v>41</v>
      </c>
      <c r="B154" s="105">
        <v>45470</v>
      </c>
      <c r="C154" s="72">
        <v>1</v>
      </c>
      <c r="D154" s="99" t="s">
        <v>546</v>
      </c>
      <c r="E154" s="100"/>
      <c r="F154" s="100" t="s">
        <v>48</v>
      </c>
      <c r="G154" s="101" t="s">
        <v>17</v>
      </c>
      <c r="H154" s="102" t="s">
        <v>257</v>
      </c>
    </row>
    <row r="155" spans="1:8" ht="19.5" customHeight="1" x14ac:dyDescent="0.15">
      <c r="A155" s="97" t="s">
        <v>41</v>
      </c>
      <c r="B155" s="105">
        <v>45470</v>
      </c>
      <c r="C155" s="72">
        <v>3.99</v>
      </c>
      <c r="D155" s="99" t="s">
        <v>247</v>
      </c>
      <c r="E155" s="100"/>
      <c r="F155" s="100" t="s">
        <v>48</v>
      </c>
      <c r="G155" s="101" t="s">
        <v>18</v>
      </c>
      <c r="H155" s="102" t="s">
        <v>257</v>
      </c>
    </row>
    <row r="156" spans="1:8" ht="19.5" customHeight="1" x14ac:dyDescent="0.15">
      <c r="A156" s="97" t="s">
        <v>41</v>
      </c>
      <c r="B156" s="105">
        <v>45470</v>
      </c>
      <c r="C156" s="72">
        <v>1.93</v>
      </c>
      <c r="D156" s="99" t="s">
        <v>641</v>
      </c>
      <c r="E156" s="100"/>
      <c r="F156" s="100" t="s">
        <v>48</v>
      </c>
      <c r="G156" s="101" t="s">
        <v>16</v>
      </c>
      <c r="H156" s="102" t="s">
        <v>257</v>
      </c>
    </row>
    <row r="157" spans="1:8" ht="19.5" customHeight="1" x14ac:dyDescent="0.15">
      <c r="A157" s="97" t="s">
        <v>41</v>
      </c>
      <c r="B157" s="105">
        <v>45470</v>
      </c>
      <c r="C157" s="72">
        <v>2.76</v>
      </c>
      <c r="D157" s="99" t="s">
        <v>642</v>
      </c>
      <c r="E157" s="100"/>
      <c r="F157" s="100" t="s">
        <v>48</v>
      </c>
      <c r="G157" s="101" t="s">
        <v>16</v>
      </c>
      <c r="H157" s="102" t="s">
        <v>257</v>
      </c>
    </row>
    <row r="158" spans="1:8" ht="19.5" customHeight="1" x14ac:dyDescent="0.15">
      <c r="A158" s="97" t="s">
        <v>41</v>
      </c>
      <c r="B158" s="104">
        <v>45471</v>
      </c>
      <c r="C158" s="72">
        <v>0.94</v>
      </c>
      <c r="D158" s="99" t="s">
        <v>410</v>
      </c>
      <c r="E158" s="100"/>
      <c r="F158" s="100" t="s">
        <v>48</v>
      </c>
      <c r="G158" s="101" t="s">
        <v>17</v>
      </c>
      <c r="H158" s="102" t="s">
        <v>257</v>
      </c>
    </row>
    <row r="159" spans="1:8" ht="19.5" customHeight="1" x14ac:dyDescent="0.15">
      <c r="A159" s="97" t="s">
        <v>41</v>
      </c>
      <c r="B159" s="104">
        <v>45471</v>
      </c>
      <c r="C159" s="72">
        <v>3.75</v>
      </c>
      <c r="D159" s="99" t="s">
        <v>643</v>
      </c>
      <c r="E159" s="100"/>
      <c r="F159" s="100" t="s">
        <v>48</v>
      </c>
      <c r="G159" s="101" t="s">
        <v>18</v>
      </c>
      <c r="H159" s="102" t="s">
        <v>257</v>
      </c>
    </row>
    <row r="160" spans="1:8" ht="19.5" customHeight="1" x14ac:dyDescent="0.15">
      <c r="A160" s="97" t="s">
        <v>41</v>
      </c>
      <c r="B160" s="104">
        <v>45471</v>
      </c>
      <c r="C160" s="72">
        <v>4.41</v>
      </c>
      <c r="D160" s="99" t="s">
        <v>330</v>
      </c>
      <c r="E160" s="100"/>
      <c r="F160" s="100" t="s">
        <v>48</v>
      </c>
      <c r="G160" s="101" t="s">
        <v>18</v>
      </c>
      <c r="H160" s="102" t="s">
        <v>257</v>
      </c>
    </row>
    <row r="161" spans="1:8" ht="19.5" customHeight="1" x14ac:dyDescent="0.15">
      <c r="A161" s="97" t="s">
        <v>41</v>
      </c>
      <c r="B161" s="104">
        <v>45471</v>
      </c>
      <c r="C161" s="72">
        <v>5.54</v>
      </c>
      <c r="D161" s="99" t="s">
        <v>329</v>
      </c>
      <c r="E161" s="100"/>
      <c r="F161" s="100" t="s">
        <v>48</v>
      </c>
      <c r="G161" s="101" t="s">
        <v>18</v>
      </c>
      <c r="H161" s="102" t="s">
        <v>257</v>
      </c>
    </row>
    <row r="162" spans="1:8" ht="19.5" customHeight="1" x14ac:dyDescent="0.15">
      <c r="A162" s="97" t="s">
        <v>41</v>
      </c>
      <c r="B162" s="104">
        <v>45471</v>
      </c>
      <c r="C162" s="72">
        <v>1.19</v>
      </c>
      <c r="D162" s="99" t="s">
        <v>545</v>
      </c>
      <c r="E162" s="100"/>
      <c r="F162" s="100" t="s">
        <v>48</v>
      </c>
      <c r="G162" s="101" t="s">
        <v>17</v>
      </c>
      <c r="H162" s="102" t="s">
        <v>257</v>
      </c>
    </row>
    <row r="163" spans="1:8" ht="19.5" customHeight="1" x14ac:dyDescent="0.15">
      <c r="A163" s="97" t="s">
        <v>41</v>
      </c>
      <c r="B163" s="104">
        <v>45465</v>
      </c>
      <c r="C163" s="72">
        <v>2.9</v>
      </c>
      <c r="D163" s="99" t="s">
        <v>644</v>
      </c>
      <c r="E163" s="100" t="s">
        <v>645</v>
      </c>
      <c r="F163" s="100" t="s">
        <v>58</v>
      </c>
      <c r="G163" s="101" t="s">
        <v>18</v>
      </c>
      <c r="H163" s="102" t="s">
        <v>257</v>
      </c>
    </row>
    <row r="164" spans="1:8" ht="19.5" customHeight="1" x14ac:dyDescent="0.15">
      <c r="A164" s="97" t="s">
        <v>41</v>
      </c>
      <c r="B164" s="104">
        <v>45465</v>
      </c>
      <c r="C164" s="72">
        <v>1.8</v>
      </c>
      <c r="D164" s="99" t="s">
        <v>646</v>
      </c>
      <c r="E164" s="100"/>
      <c r="F164" s="100" t="s">
        <v>58</v>
      </c>
      <c r="G164" s="101" t="s">
        <v>21</v>
      </c>
      <c r="H164" s="102" t="s">
        <v>257</v>
      </c>
    </row>
    <row r="165" spans="1:8" ht="19.5" customHeight="1" x14ac:dyDescent="0.15">
      <c r="A165" s="97" t="s">
        <v>41</v>
      </c>
      <c r="B165" s="104">
        <v>45465</v>
      </c>
      <c r="C165" s="72">
        <v>3.75</v>
      </c>
      <c r="D165" s="99" t="s">
        <v>647</v>
      </c>
      <c r="E165" s="100"/>
      <c r="F165" s="100" t="s">
        <v>58</v>
      </c>
      <c r="G165" s="101" t="s">
        <v>16</v>
      </c>
      <c r="H165" s="102" t="s">
        <v>257</v>
      </c>
    </row>
    <row r="166" spans="1:8" ht="19.5" customHeight="1" x14ac:dyDescent="0.15">
      <c r="A166" s="97" t="s">
        <v>41</v>
      </c>
      <c r="B166" s="104">
        <v>45465</v>
      </c>
      <c r="C166" s="107">
        <v>0.75</v>
      </c>
      <c r="D166" s="108" t="s">
        <v>648</v>
      </c>
      <c r="E166" s="108"/>
      <c r="F166" s="100" t="s">
        <v>58</v>
      </c>
      <c r="G166" s="109" t="s">
        <v>26</v>
      </c>
      <c r="H166" s="110" t="s">
        <v>257</v>
      </c>
    </row>
    <row r="167" spans="1:8" ht="19.5" customHeight="1" x14ac:dyDescent="0.15">
      <c r="A167" s="97" t="s">
        <v>41</v>
      </c>
      <c r="B167" s="104">
        <v>45465</v>
      </c>
      <c r="C167" s="107">
        <v>2.95</v>
      </c>
      <c r="D167" s="108" t="s">
        <v>535</v>
      </c>
      <c r="E167" s="108"/>
      <c r="F167" s="100" t="s">
        <v>58</v>
      </c>
      <c r="G167" s="109" t="s">
        <v>18</v>
      </c>
      <c r="H167" s="110" t="s">
        <v>257</v>
      </c>
    </row>
    <row r="168" spans="1:8" ht="19.5" customHeight="1" x14ac:dyDescent="0.15">
      <c r="A168" s="97" t="s">
        <v>41</v>
      </c>
      <c r="B168" s="104">
        <v>45837</v>
      </c>
      <c r="C168" s="107">
        <v>1.9</v>
      </c>
      <c r="D168" s="108" t="s">
        <v>220</v>
      </c>
      <c r="E168" s="108"/>
      <c r="F168" s="108" t="s">
        <v>221</v>
      </c>
      <c r="G168" s="109" t="s">
        <v>18</v>
      </c>
      <c r="H168" s="110" t="s">
        <v>257</v>
      </c>
    </row>
    <row r="169" spans="1:8" ht="19.5" customHeight="1" x14ac:dyDescent="0.15">
      <c r="A169" s="97" t="s">
        <v>41</v>
      </c>
      <c r="B169" s="104">
        <v>45837</v>
      </c>
      <c r="C169" s="107">
        <v>1.19</v>
      </c>
      <c r="D169" s="108" t="s">
        <v>649</v>
      </c>
      <c r="E169" s="108"/>
      <c r="F169" s="108" t="s">
        <v>269</v>
      </c>
      <c r="G169" s="109" t="s">
        <v>18</v>
      </c>
      <c r="H169" s="110" t="s">
        <v>257</v>
      </c>
    </row>
    <row r="170" spans="1:8" ht="19.5" customHeight="1" x14ac:dyDescent="0.15">
      <c r="A170" s="97" t="s">
        <v>41</v>
      </c>
      <c r="B170" s="105">
        <v>45472</v>
      </c>
      <c r="C170" s="107">
        <v>13.9</v>
      </c>
      <c r="D170" s="108" t="s">
        <v>650</v>
      </c>
      <c r="E170" s="108"/>
      <c r="F170" s="108"/>
      <c r="G170" s="109" t="s">
        <v>27</v>
      </c>
      <c r="H170" s="110" t="s">
        <v>278</v>
      </c>
    </row>
    <row r="171" spans="1:8" ht="19.5" customHeight="1" x14ac:dyDescent="0.15">
      <c r="A171" s="97"/>
      <c r="B171" s="111"/>
      <c r="C171" s="112"/>
      <c r="D171" s="108"/>
      <c r="E171" s="108"/>
      <c r="F171" s="108"/>
      <c r="G171" s="109"/>
      <c r="H171" s="110"/>
    </row>
    <row r="172" spans="1:8" ht="19.5" customHeight="1" x14ac:dyDescent="0.15">
      <c r="A172" s="97"/>
      <c r="B172" s="111"/>
      <c r="C172" s="112"/>
      <c r="D172" s="108"/>
      <c r="E172" s="108"/>
      <c r="F172" s="108"/>
      <c r="G172" s="109"/>
      <c r="H172" s="110"/>
    </row>
    <row r="173" spans="1:8" ht="19.5" customHeight="1" x14ac:dyDescent="0.15">
      <c r="A173" s="97"/>
      <c r="B173" s="111"/>
      <c r="C173" s="112"/>
      <c r="D173" s="108"/>
      <c r="E173" s="108"/>
      <c r="F173" s="108"/>
      <c r="G173" s="109"/>
      <c r="H173" s="110"/>
    </row>
    <row r="174" spans="1:8" ht="19.5" customHeight="1" x14ac:dyDescent="0.15">
      <c r="A174" s="97"/>
      <c r="B174" s="111"/>
      <c r="C174" s="112"/>
      <c r="D174" s="108"/>
      <c r="E174" s="108"/>
      <c r="F174" s="108"/>
      <c r="G174" s="109"/>
      <c r="H174" s="110"/>
    </row>
    <row r="175" spans="1:8" ht="19.5" customHeight="1" x14ac:dyDescent="0.15">
      <c r="A175" s="97"/>
      <c r="B175" s="111"/>
      <c r="C175" s="112"/>
      <c r="D175" s="108"/>
      <c r="E175" s="108"/>
      <c r="F175" s="108"/>
      <c r="G175" s="109"/>
      <c r="H175" s="110"/>
    </row>
    <row r="176" spans="1:8" ht="19.5" customHeight="1" x14ac:dyDescent="0.15">
      <c r="A176" s="97"/>
      <c r="B176" s="111"/>
      <c r="C176" s="112"/>
      <c r="D176" s="108"/>
      <c r="E176" s="108"/>
      <c r="F176" s="108"/>
      <c r="G176" s="109"/>
      <c r="H176" s="110"/>
    </row>
    <row r="177" spans="1:8" ht="19.5" customHeight="1" x14ac:dyDescent="0.15">
      <c r="A177" s="97"/>
      <c r="B177" s="111"/>
      <c r="C177" s="112"/>
      <c r="D177" s="108"/>
      <c r="E177" s="108"/>
      <c r="F177" s="108"/>
      <c r="G177" s="109"/>
      <c r="H177" s="110"/>
    </row>
    <row r="178" spans="1:8" ht="19.5" customHeight="1" x14ac:dyDescent="0.15">
      <c r="A178" s="97"/>
      <c r="B178" s="111"/>
      <c r="C178" s="112"/>
      <c r="D178" s="108"/>
      <c r="E178" s="108"/>
      <c r="F178" s="108"/>
      <c r="G178" s="109"/>
      <c r="H178" s="110"/>
    </row>
    <row r="179" spans="1:8" ht="19.5" customHeight="1" x14ac:dyDescent="0.15">
      <c r="A179" s="97"/>
      <c r="B179" s="111"/>
      <c r="C179" s="112"/>
      <c r="D179" s="108"/>
      <c r="E179" s="108"/>
      <c r="F179" s="108"/>
      <c r="G179" s="109"/>
      <c r="H179" s="110"/>
    </row>
    <row r="180" spans="1:8" ht="19.5" customHeight="1" x14ac:dyDescent="0.15">
      <c r="A180" s="97"/>
      <c r="B180" s="111"/>
      <c r="C180" s="112"/>
      <c r="D180" s="108"/>
      <c r="E180" s="108"/>
      <c r="F180" s="108"/>
      <c r="G180" s="109"/>
      <c r="H180" s="110"/>
    </row>
    <row r="181" spans="1:8" ht="19.5" customHeight="1" x14ac:dyDescent="0.15">
      <c r="A181" s="97"/>
      <c r="B181" s="111"/>
      <c r="C181" s="112"/>
      <c r="D181" s="108"/>
      <c r="E181" s="108"/>
      <c r="F181" s="108"/>
      <c r="G181" s="109"/>
      <c r="H181" s="110"/>
    </row>
    <row r="182" spans="1:8" ht="19.5" customHeight="1" x14ac:dyDescent="0.15">
      <c r="A182" s="97"/>
      <c r="B182" s="111"/>
      <c r="C182" s="112"/>
      <c r="D182" s="108"/>
      <c r="E182" s="108"/>
      <c r="F182" s="108"/>
      <c r="G182" s="109"/>
      <c r="H182" s="110"/>
    </row>
    <row r="183" spans="1:8" ht="19.5" customHeight="1" x14ac:dyDescent="0.15">
      <c r="A183" s="97"/>
      <c r="B183" s="111"/>
      <c r="C183" s="112"/>
      <c r="D183" s="108"/>
      <c r="E183" s="108"/>
      <c r="F183" s="108"/>
      <c r="G183" s="109"/>
      <c r="H183" s="110"/>
    </row>
    <row r="184" spans="1:8" ht="19.5" customHeight="1" x14ac:dyDescent="0.15">
      <c r="A184" s="97"/>
      <c r="B184" s="111"/>
      <c r="C184" s="112"/>
      <c r="D184" s="108"/>
      <c r="E184" s="108"/>
      <c r="F184" s="108"/>
      <c r="G184" s="109"/>
      <c r="H184" s="110"/>
    </row>
    <row r="185" spans="1:8" ht="19.5" customHeight="1" x14ac:dyDescent="0.15">
      <c r="A185" s="97"/>
      <c r="B185" s="111"/>
      <c r="C185" s="112"/>
      <c r="D185" s="108"/>
      <c r="E185" s="108"/>
      <c r="F185" s="108"/>
      <c r="G185" s="109"/>
      <c r="H185" s="110"/>
    </row>
    <row r="186" spans="1:8" ht="19.5" customHeight="1" x14ac:dyDescent="0.15">
      <c r="A186" s="97"/>
      <c r="B186" s="111"/>
      <c r="C186" s="112"/>
      <c r="D186" s="108"/>
      <c r="E186" s="108"/>
      <c r="F186" s="108"/>
      <c r="G186" s="109"/>
      <c r="H186" s="110"/>
    </row>
    <row r="187" spans="1:8" ht="19.5" customHeight="1" x14ac:dyDescent="0.15">
      <c r="A187" s="97"/>
      <c r="B187" s="111"/>
      <c r="C187" s="112"/>
      <c r="D187" s="108"/>
      <c r="E187" s="108"/>
      <c r="F187" s="108"/>
      <c r="G187" s="109"/>
      <c r="H187" s="110"/>
    </row>
    <row r="188" spans="1:8" ht="19.5" customHeight="1" x14ac:dyDescent="0.15">
      <c r="A188" s="97"/>
      <c r="B188" s="111"/>
      <c r="C188" s="112"/>
      <c r="D188" s="108"/>
      <c r="E188" s="108"/>
      <c r="F188" s="108"/>
      <c r="G188" s="109"/>
      <c r="H188" s="110"/>
    </row>
    <row r="189" spans="1:8" ht="19.5" customHeight="1" x14ac:dyDescent="0.15">
      <c r="A189" s="97"/>
      <c r="B189" s="111"/>
      <c r="C189" s="112"/>
      <c r="D189" s="108"/>
      <c r="E189" s="108"/>
      <c r="F189" s="108"/>
      <c r="G189" s="109"/>
      <c r="H189" s="110"/>
    </row>
    <row r="190" spans="1:8" ht="19.5" customHeight="1" x14ac:dyDescent="0.15">
      <c r="A190" s="97"/>
      <c r="B190" s="111"/>
      <c r="C190" s="112"/>
      <c r="D190" s="108"/>
      <c r="E190" s="108"/>
      <c r="F190" s="108"/>
      <c r="G190" s="109"/>
      <c r="H190" s="110"/>
    </row>
    <row r="191" spans="1:8" ht="19.5" customHeight="1" x14ac:dyDescent="0.15">
      <c r="A191" s="97"/>
      <c r="B191" s="111"/>
      <c r="C191" s="112"/>
      <c r="D191" s="108"/>
      <c r="E191" s="108"/>
      <c r="F191" s="108"/>
      <c r="G191" s="109"/>
      <c r="H191" s="110"/>
    </row>
    <row r="192" spans="1:8" ht="19.5" customHeight="1" x14ac:dyDescent="0.15">
      <c r="A192" s="97"/>
      <c r="B192" s="111"/>
      <c r="C192" s="112"/>
      <c r="D192" s="108"/>
      <c r="E192" s="108"/>
      <c r="F192" s="108"/>
      <c r="G192" s="109"/>
      <c r="H192" s="110"/>
    </row>
    <row r="193" spans="1:8" ht="19.5" customHeight="1" x14ac:dyDescent="0.15">
      <c r="A193" s="97"/>
      <c r="B193" s="111"/>
      <c r="C193" s="112"/>
      <c r="D193" s="108"/>
      <c r="E193" s="108"/>
      <c r="F193" s="108"/>
      <c r="G193" s="109"/>
      <c r="H193" s="110"/>
    </row>
    <row r="194" spans="1:8" ht="19.5" customHeight="1" x14ac:dyDescent="0.15">
      <c r="A194" s="97"/>
      <c r="B194" s="111"/>
      <c r="C194" s="112"/>
      <c r="D194" s="108"/>
      <c r="E194" s="108"/>
      <c r="F194" s="108"/>
      <c r="G194" s="109"/>
      <c r="H194" s="110"/>
    </row>
    <row r="195" spans="1:8" ht="19.5" customHeight="1" x14ac:dyDescent="0.15">
      <c r="A195" s="97"/>
      <c r="B195" s="111"/>
      <c r="C195" s="112"/>
      <c r="D195" s="108"/>
      <c r="E195" s="108"/>
      <c r="F195" s="108"/>
      <c r="G195" s="109"/>
      <c r="H195" s="110"/>
    </row>
    <row r="196" spans="1:8" ht="19.5" customHeight="1" x14ac:dyDescent="0.15">
      <c r="A196" s="97"/>
      <c r="B196" s="111"/>
      <c r="C196" s="112"/>
      <c r="D196" s="108"/>
      <c r="E196" s="108"/>
      <c r="F196" s="108"/>
      <c r="G196" s="109"/>
      <c r="H196" s="110"/>
    </row>
    <row r="197" spans="1:8" ht="19.5" customHeight="1" x14ac:dyDescent="0.15">
      <c r="A197" s="97"/>
      <c r="B197" s="111"/>
      <c r="C197" s="112"/>
      <c r="D197" s="108"/>
      <c r="E197" s="108"/>
      <c r="F197" s="108"/>
      <c r="G197" s="109"/>
      <c r="H197" s="110"/>
    </row>
    <row r="198" spans="1:8" ht="19.5" customHeight="1" x14ac:dyDescent="0.15">
      <c r="A198" s="97"/>
      <c r="B198" s="111"/>
      <c r="C198" s="112"/>
      <c r="D198" s="108"/>
      <c r="E198" s="108"/>
      <c r="F198" s="108"/>
      <c r="G198" s="109"/>
      <c r="H198" s="110"/>
    </row>
    <row r="199" spans="1:8" ht="19.5" customHeight="1" x14ac:dyDescent="0.15">
      <c r="A199" s="97"/>
      <c r="B199" s="111"/>
      <c r="C199" s="112"/>
      <c r="D199" s="108"/>
      <c r="E199" s="108"/>
      <c r="F199" s="108"/>
      <c r="G199" s="109"/>
      <c r="H199" s="110"/>
    </row>
    <row r="200" spans="1:8" ht="19.5" customHeight="1" x14ac:dyDescent="0.15">
      <c r="A200" s="97"/>
      <c r="B200" s="111"/>
      <c r="C200" s="112"/>
      <c r="D200" s="108"/>
      <c r="E200" s="108"/>
      <c r="F200" s="108"/>
      <c r="G200" s="109"/>
      <c r="H200" s="110"/>
    </row>
    <row r="201" spans="1:8" ht="19.5" customHeight="1" x14ac:dyDescent="0.15">
      <c r="A201" s="97"/>
      <c r="B201" s="111"/>
      <c r="C201" s="112"/>
      <c r="D201" s="108"/>
      <c r="E201" s="108"/>
      <c r="F201" s="108"/>
      <c r="G201" s="109"/>
      <c r="H201" s="110"/>
    </row>
    <row r="202" spans="1:8" ht="19.5" customHeight="1" x14ac:dyDescent="0.15">
      <c r="A202" s="97"/>
      <c r="B202" s="111"/>
      <c r="C202" s="112"/>
      <c r="D202" s="108"/>
      <c r="E202" s="108"/>
      <c r="F202" s="108"/>
      <c r="G202" s="109"/>
      <c r="H202" s="110"/>
    </row>
    <row r="203" spans="1:8" ht="19.5" customHeight="1" x14ac:dyDescent="0.15">
      <c r="A203" s="97"/>
      <c r="B203" s="111"/>
      <c r="C203" s="112"/>
      <c r="D203" s="108"/>
      <c r="E203" s="108"/>
      <c r="F203" s="108"/>
      <c r="G203" s="109"/>
      <c r="H203" s="110"/>
    </row>
    <row r="204" spans="1:8" ht="19.5" customHeight="1" x14ac:dyDescent="0.15">
      <c r="A204" s="97"/>
      <c r="B204" s="111"/>
      <c r="C204" s="112"/>
      <c r="D204" s="108"/>
      <c r="E204" s="108"/>
      <c r="F204" s="108"/>
      <c r="G204" s="109"/>
      <c r="H204" s="110"/>
    </row>
    <row r="205" spans="1:8" ht="19.5" customHeight="1" x14ac:dyDescent="0.15">
      <c r="A205" s="97"/>
      <c r="B205" s="111"/>
      <c r="C205" s="112"/>
      <c r="D205" s="108"/>
      <c r="E205" s="108"/>
      <c r="F205" s="108"/>
      <c r="G205" s="109"/>
      <c r="H205" s="110"/>
    </row>
    <row r="206" spans="1:8" ht="19.5" customHeight="1" x14ac:dyDescent="0.15">
      <c r="A206" s="97"/>
      <c r="B206" s="111"/>
      <c r="C206" s="112"/>
      <c r="D206" s="108"/>
      <c r="E206" s="108"/>
      <c r="F206" s="108"/>
      <c r="G206" s="109"/>
      <c r="H206" s="110"/>
    </row>
    <row r="207" spans="1:8" ht="19.5" customHeight="1" x14ac:dyDescent="0.15">
      <c r="A207" s="97"/>
      <c r="B207" s="111"/>
      <c r="C207" s="112"/>
      <c r="D207" s="108"/>
      <c r="E207" s="108"/>
      <c r="F207" s="108"/>
      <c r="G207" s="109"/>
      <c r="H207" s="110"/>
    </row>
    <row r="208" spans="1:8" ht="19.5" customHeight="1" x14ac:dyDescent="0.15">
      <c r="A208" s="97"/>
      <c r="B208" s="111"/>
      <c r="C208" s="112"/>
      <c r="D208" s="108"/>
      <c r="E208" s="108"/>
      <c r="F208" s="108"/>
      <c r="G208" s="109"/>
      <c r="H208" s="110"/>
    </row>
    <row r="209" spans="1:8" ht="19.5" customHeight="1" x14ac:dyDescent="0.15">
      <c r="A209" s="97"/>
      <c r="B209" s="111"/>
      <c r="C209" s="112"/>
      <c r="D209" s="108"/>
      <c r="E209" s="108"/>
      <c r="F209" s="108"/>
      <c r="G209" s="109"/>
      <c r="H209" s="110"/>
    </row>
    <row r="210" spans="1:8" ht="19.5" customHeight="1" x14ac:dyDescent="0.15">
      <c r="A210" s="97"/>
      <c r="B210" s="111"/>
      <c r="C210" s="112"/>
      <c r="D210" s="108"/>
      <c r="E210" s="108"/>
      <c r="F210" s="108"/>
      <c r="G210" s="109"/>
      <c r="H210" s="110"/>
    </row>
    <row r="211" spans="1:8" ht="19.5" customHeight="1" x14ac:dyDescent="0.15">
      <c r="A211" s="97"/>
      <c r="B211" s="111"/>
      <c r="C211" s="112"/>
      <c r="D211" s="108"/>
      <c r="E211" s="108"/>
      <c r="F211" s="108"/>
      <c r="G211" s="109"/>
      <c r="H211" s="110"/>
    </row>
    <row r="212" spans="1:8" ht="19.5" customHeight="1" x14ac:dyDescent="0.15">
      <c r="A212" s="97"/>
      <c r="B212" s="111"/>
      <c r="C212" s="112"/>
      <c r="D212" s="108"/>
      <c r="E212" s="108"/>
      <c r="F212" s="108"/>
      <c r="G212" s="109"/>
      <c r="H212" s="110"/>
    </row>
    <row r="213" spans="1:8" ht="19.5" customHeight="1" x14ac:dyDescent="0.15">
      <c r="A213" s="97"/>
      <c r="B213" s="111"/>
      <c r="C213" s="112"/>
      <c r="D213" s="108"/>
      <c r="E213" s="108"/>
      <c r="F213" s="108"/>
      <c r="G213" s="109"/>
      <c r="H213" s="110"/>
    </row>
    <row r="214" spans="1:8" ht="19.5" customHeight="1" x14ac:dyDescent="0.15">
      <c r="A214" s="97"/>
      <c r="B214" s="111"/>
      <c r="C214" s="112"/>
      <c r="D214" s="108"/>
      <c r="E214" s="108"/>
      <c r="F214" s="108"/>
      <c r="G214" s="109"/>
      <c r="H214" s="110"/>
    </row>
    <row r="215" spans="1:8" ht="19.5" customHeight="1" x14ac:dyDescent="0.15">
      <c r="A215" s="97"/>
      <c r="B215" s="111"/>
      <c r="C215" s="112"/>
      <c r="D215" s="108"/>
      <c r="E215" s="108"/>
      <c r="F215" s="108"/>
      <c r="G215" s="109"/>
      <c r="H215" s="110"/>
    </row>
    <row r="216" spans="1:8" ht="19.5" customHeight="1" x14ac:dyDescent="0.15">
      <c r="A216" s="97"/>
      <c r="B216" s="111"/>
      <c r="C216" s="112"/>
      <c r="D216" s="108"/>
      <c r="E216" s="108"/>
      <c r="F216" s="108"/>
      <c r="G216" s="109"/>
      <c r="H216" s="110"/>
    </row>
    <row r="217" spans="1:8" ht="19.5" customHeight="1" x14ac:dyDescent="0.15">
      <c r="A217" s="97"/>
      <c r="B217" s="111"/>
      <c r="C217" s="112"/>
      <c r="D217" s="108"/>
      <c r="E217" s="108"/>
      <c r="F217" s="108"/>
      <c r="G217" s="109"/>
      <c r="H217" s="110"/>
    </row>
    <row r="218" spans="1:8" ht="19.5" customHeight="1" x14ac:dyDescent="0.15">
      <c r="A218" s="97"/>
      <c r="B218" s="111"/>
      <c r="C218" s="112"/>
      <c r="D218" s="108"/>
      <c r="E218" s="108"/>
      <c r="F218" s="108"/>
      <c r="G218" s="109"/>
      <c r="H218" s="110"/>
    </row>
    <row r="219" spans="1:8" ht="19.5" customHeight="1" x14ac:dyDescent="0.15">
      <c r="A219" s="97"/>
      <c r="B219" s="111"/>
      <c r="C219" s="112"/>
      <c r="D219" s="108"/>
      <c r="E219" s="108"/>
      <c r="F219" s="108"/>
      <c r="G219" s="109"/>
      <c r="H219" s="110"/>
    </row>
    <row r="220" spans="1:8" ht="19.5" customHeight="1" x14ac:dyDescent="0.15">
      <c r="A220" s="97"/>
      <c r="B220" s="111"/>
      <c r="C220" s="112"/>
      <c r="D220" s="108"/>
      <c r="E220" s="108"/>
      <c r="F220" s="108"/>
      <c r="G220" s="109"/>
      <c r="H220" s="110"/>
    </row>
    <row r="221" spans="1:8" ht="19.5" customHeight="1" x14ac:dyDescent="0.15">
      <c r="A221" s="97"/>
      <c r="B221" s="111"/>
      <c r="C221" s="112"/>
      <c r="D221" s="108"/>
      <c r="E221" s="108"/>
      <c r="F221" s="108"/>
      <c r="G221" s="109"/>
      <c r="H221" s="110"/>
    </row>
    <row r="222" spans="1:8" ht="19.5" customHeight="1" x14ac:dyDescent="0.15">
      <c r="A222" s="97"/>
      <c r="B222" s="111"/>
      <c r="C222" s="112"/>
      <c r="D222" s="108"/>
      <c r="E222" s="108"/>
      <c r="F222" s="108"/>
      <c r="G222" s="109"/>
      <c r="H222" s="110"/>
    </row>
    <row r="223" spans="1:8" ht="19.5" customHeight="1" x14ac:dyDescent="0.15">
      <c r="A223" s="97"/>
      <c r="B223" s="111"/>
      <c r="C223" s="112"/>
      <c r="D223" s="108"/>
      <c r="E223" s="108"/>
      <c r="F223" s="108"/>
      <c r="G223" s="109"/>
      <c r="H223" s="110"/>
    </row>
    <row r="224" spans="1:8" ht="19.5" customHeight="1" x14ac:dyDescent="0.15">
      <c r="A224" s="97"/>
      <c r="B224" s="111"/>
      <c r="C224" s="112"/>
      <c r="D224" s="108"/>
      <c r="E224" s="108"/>
      <c r="F224" s="108"/>
      <c r="G224" s="109"/>
      <c r="H224" s="110"/>
    </row>
    <row r="225" spans="1:8" ht="19.5" customHeight="1" x14ac:dyDescent="0.15">
      <c r="A225" s="97"/>
      <c r="B225" s="111"/>
      <c r="C225" s="112"/>
      <c r="D225" s="108"/>
      <c r="E225" s="108"/>
      <c r="F225" s="108"/>
      <c r="G225" s="109"/>
      <c r="H225" s="110"/>
    </row>
    <row r="226" spans="1:8" ht="19.5" customHeight="1" x14ac:dyDescent="0.15">
      <c r="A226" s="97"/>
      <c r="B226" s="111"/>
      <c r="C226" s="112"/>
      <c r="D226" s="108"/>
      <c r="E226" s="108"/>
      <c r="F226" s="108"/>
      <c r="G226" s="109"/>
      <c r="H226" s="110"/>
    </row>
    <row r="227" spans="1:8" ht="19.5" customHeight="1" x14ac:dyDescent="0.15">
      <c r="A227" s="97"/>
      <c r="B227" s="111"/>
      <c r="C227" s="112"/>
      <c r="D227" s="108"/>
      <c r="E227" s="108"/>
      <c r="F227" s="108"/>
      <c r="G227" s="109"/>
      <c r="H227" s="110"/>
    </row>
    <row r="228" spans="1:8" ht="19.5" customHeight="1" x14ac:dyDescent="0.15">
      <c r="A228" s="97"/>
      <c r="B228" s="111"/>
      <c r="C228" s="112"/>
      <c r="D228" s="108"/>
      <c r="E228" s="108"/>
      <c r="F228" s="108"/>
      <c r="G228" s="109"/>
      <c r="H228" s="110"/>
    </row>
    <row r="229" spans="1:8" ht="19.5" customHeight="1" x14ac:dyDescent="0.15">
      <c r="A229" s="97"/>
      <c r="B229" s="111"/>
      <c r="C229" s="112"/>
      <c r="D229" s="108"/>
      <c r="E229" s="108"/>
      <c r="F229" s="108"/>
      <c r="G229" s="109"/>
      <c r="H229" s="110"/>
    </row>
    <row r="230" spans="1:8" ht="19.5" customHeight="1" x14ac:dyDescent="0.15">
      <c r="A230" s="97"/>
      <c r="B230" s="111"/>
      <c r="C230" s="112"/>
      <c r="D230" s="108"/>
      <c r="E230" s="108"/>
      <c r="F230" s="108"/>
      <c r="G230" s="109"/>
      <c r="H230" s="110"/>
    </row>
    <row r="231" spans="1:8" ht="19.5" customHeight="1" x14ac:dyDescent="0.15">
      <c r="A231" s="97"/>
      <c r="B231" s="111"/>
      <c r="C231" s="112"/>
      <c r="D231" s="108"/>
      <c r="E231" s="108"/>
      <c r="F231" s="108"/>
      <c r="G231" s="109"/>
      <c r="H231" s="110"/>
    </row>
    <row r="232" spans="1:8" ht="19.5" customHeight="1" x14ac:dyDescent="0.15">
      <c r="A232" s="97"/>
      <c r="B232" s="111"/>
      <c r="C232" s="112"/>
      <c r="D232" s="108"/>
      <c r="E232" s="108"/>
      <c r="F232" s="108"/>
      <c r="G232" s="109"/>
      <c r="H232" s="110"/>
    </row>
    <row r="233" spans="1:8" ht="19.5" customHeight="1" x14ac:dyDescent="0.15">
      <c r="A233" s="97"/>
      <c r="B233" s="111"/>
      <c r="C233" s="112"/>
      <c r="D233" s="108"/>
      <c r="E233" s="108"/>
      <c r="F233" s="108"/>
      <c r="G233" s="109"/>
      <c r="H233" s="110"/>
    </row>
    <row r="234" spans="1:8" ht="19.5" customHeight="1" x14ac:dyDescent="0.15">
      <c r="A234" s="97"/>
      <c r="B234" s="111"/>
      <c r="C234" s="112"/>
      <c r="D234" s="108"/>
      <c r="E234" s="108"/>
      <c r="F234" s="108"/>
      <c r="G234" s="109"/>
      <c r="H234" s="110"/>
    </row>
    <row r="235" spans="1:8" ht="19.5" customHeight="1" x14ac:dyDescent="0.15">
      <c r="A235" s="97"/>
      <c r="B235" s="111"/>
      <c r="C235" s="112"/>
      <c r="D235" s="108"/>
      <c r="E235" s="108"/>
      <c r="F235" s="108"/>
      <c r="G235" s="109"/>
      <c r="H235" s="110"/>
    </row>
    <row r="236" spans="1:8" ht="19.5" customHeight="1" x14ac:dyDescent="0.15">
      <c r="A236" s="97"/>
      <c r="B236" s="111"/>
      <c r="C236" s="112"/>
      <c r="D236" s="108"/>
      <c r="E236" s="108"/>
      <c r="F236" s="108"/>
      <c r="G236" s="109"/>
      <c r="H236" s="110"/>
    </row>
    <row r="237" spans="1:8" ht="19.5" customHeight="1" x14ac:dyDescent="0.15">
      <c r="A237" s="97"/>
      <c r="B237" s="111"/>
      <c r="C237" s="112"/>
      <c r="D237" s="108"/>
      <c r="E237" s="108"/>
      <c r="F237" s="108"/>
      <c r="G237" s="109"/>
      <c r="H237" s="110"/>
    </row>
    <row r="238" spans="1:8" ht="19.5" customHeight="1" x14ac:dyDescent="0.15">
      <c r="A238" s="97"/>
      <c r="B238" s="111"/>
      <c r="C238" s="112"/>
      <c r="D238" s="108"/>
      <c r="E238" s="108"/>
      <c r="F238" s="108"/>
      <c r="G238" s="109"/>
      <c r="H238" s="110"/>
    </row>
    <row r="239" spans="1:8" ht="19.5" customHeight="1" x14ac:dyDescent="0.15">
      <c r="A239" s="97"/>
      <c r="B239" s="111"/>
      <c r="C239" s="112"/>
      <c r="D239" s="108"/>
      <c r="E239" s="108"/>
      <c r="F239" s="108"/>
      <c r="G239" s="109"/>
      <c r="H239" s="110"/>
    </row>
    <row r="240" spans="1:8" ht="19.5" customHeight="1" x14ac:dyDescent="0.15">
      <c r="A240" s="97"/>
      <c r="B240" s="111"/>
      <c r="C240" s="112"/>
      <c r="D240" s="108"/>
      <c r="E240" s="108"/>
      <c r="F240" s="108"/>
      <c r="G240" s="109"/>
      <c r="H240" s="110"/>
    </row>
    <row r="241" spans="1:8" ht="19.5" customHeight="1" x14ac:dyDescent="0.15">
      <c r="A241" s="97"/>
      <c r="B241" s="111"/>
      <c r="C241" s="112"/>
      <c r="D241" s="108"/>
      <c r="E241" s="108"/>
      <c r="F241" s="108"/>
      <c r="G241" s="109"/>
      <c r="H241" s="110"/>
    </row>
    <row r="242" spans="1:8" ht="19.5" customHeight="1" x14ac:dyDescent="0.15">
      <c r="A242" s="97"/>
      <c r="B242" s="111"/>
      <c r="C242" s="112"/>
      <c r="D242" s="108"/>
      <c r="E242" s="108"/>
      <c r="F242" s="108"/>
      <c r="G242" s="109"/>
      <c r="H242" s="110"/>
    </row>
    <row r="243" spans="1:8" ht="19.5" customHeight="1" x14ac:dyDescent="0.15">
      <c r="A243" s="97"/>
      <c r="B243" s="111"/>
      <c r="C243" s="112"/>
      <c r="D243" s="108"/>
      <c r="E243" s="108"/>
      <c r="F243" s="108"/>
      <c r="G243" s="109"/>
      <c r="H243" s="110"/>
    </row>
    <row r="244" spans="1:8" ht="19.5" customHeight="1" x14ac:dyDescent="0.15">
      <c r="A244" s="97"/>
      <c r="B244" s="111"/>
      <c r="C244" s="112"/>
      <c r="D244" s="108"/>
      <c r="E244" s="108"/>
      <c r="F244" s="108"/>
      <c r="G244" s="109"/>
      <c r="H244" s="110"/>
    </row>
    <row r="245" spans="1:8" ht="19.5" customHeight="1" x14ac:dyDescent="0.15">
      <c r="A245" s="97"/>
      <c r="B245" s="111"/>
      <c r="C245" s="112"/>
      <c r="D245" s="108"/>
      <c r="E245" s="108"/>
      <c r="F245" s="108"/>
      <c r="G245" s="109"/>
      <c r="H245" s="110"/>
    </row>
    <row r="246" spans="1:8" ht="19.5" customHeight="1" x14ac:dyDescent="0.15">
      <c r="A246" s="97"/>
      <c r="B246" s="111"/>
      <c r="C246" s="112"/>
      <c r="D246" s="108"/>
      <c r="E246" s="108"/>
      <c r="F246" s="108"/>
      <c r="G246" s="109"/>
      <c r="H246" s="110"/>
    </row>
    <row r="247" spans="1:8" ht="19.5" customHeight="1" x14ac:dyDescent="0.15">
      <c r="A247" s="97"/>
      <c r="B247" s="111"/>
      <c r="C247" s="112"/>
      <c r="D247" s="108"/>
      <c r="E247" s="108"/>
      <c r="F247" s="108"/>
      <c r="G247" s="109"/>
      <c r="H247" s="110"/>
    </row>
    <row r="248" spans="1:8" ht="19.5" customHeight="1" x14ac:dyDescent="0.15">
      <c r="A248" s="97"/>
      <c r="B248" s="111"/>
      <c r="C248" s="112"/>
      <c r="D248" s="108"/>
      <c r="E248" s="108"/>
      <c r="F248" s="108"/>
      <c r="G248" s="109"/>
      <c r="H248" s="110"/>
    </row>
    <row r="249" spans="1:8" ht="19.5" customHeight="1" x14ac:dyDescent="0.15">
      <c r="A249" s="97"/>
      <c r="B249" s="111"/>
      <c r="C249" s="112"/>
      <c r="D249" s="108"/>
      <c r="E249" s="108"/>
      <c r="F249" s="108"/>
      <c r="G249" s="109"/>
      <c r="H249" s="110"/>
    </row>
    <row r="250" spans="1:8" ht="19.5" customHeight="1" x14ac:dyDescent="0.15">
      <c r="A250" s="97"/>
      <c r="B250" s="111"/>
      <c r="C250" s="112"/>
      <c r="D250" s="108"/>
      <c r="E250" s="108"/>
      <c r="F250" s="108"/>
      <c r="G250" s="109"/>
      <c r="H250" s="110"/>
    </row>
    <row r="251" spans="1:8" ht="19.5" customHeight="1" x14ac:dyDescent="0.15">
      <c r="A251" s="97"/>
      <c r="B251" s="111"/>
      <c r="C251" s="112"/>
      <c r="D251" s="108"/>
      <c r="E251" s="108"/>
      <c r="F251" s="108"/>
      <c r="G251" s="109"/>
      <c r="H251" s="110"/>
    </row>
    <row r="252" spans="1:8" ht="19.5" customHeight="1" x14ac:dyDescent="0.15">
      <c r="A252" s="97"/>
      <c r="B252" s="111"/>
      <c r="C252" s="112"/>
      <c r="D252" s="108"/>
      <c r="E252" s="108"/>
      <c r="F252" s="108"/>
      <c r="G252" s="109"/>
      <c r="H252" s="110"/>
    </row>
    <row r="253" spans="1:8" ht="19.5" customHeight="1" x14ac:dyDescent="0.15">
      <c r="A253" s="97"/>
      <c r="B253" s="111"/>
      <c r="C253" s="112"/>
      <c r="D253" s="108"/>
      <c r="E253" s="108"/>
      <c r="F253" s="108"/>
      <c r="G253" s="109"/>
      <c r="H253" s="110"/>
    </row>
    <row r="254" spans="1:8" ht="19.5" customHeight="1" x14ac:dyDescent="0.15">
      <c r="A254" s="97"/>
      <c r="B254" s="111"/>
      <c r="C254" s="112"/>
      <c r="D254" s="108"/>
      <c r="E254" s="108"/>
      <c r="F254" s="108"/>
      <c r="G254" s="109"/>
      <c r="H254" s="110"/>
    </row>
    <row r="255" spans="1:8" ht="19.5" customHeight="1" x14ac:dyDescent="0.15">
      <c r="A255" s="97"/>
      <c r="B255" s="111"/>
      <c r="C255" s="112"/>
      <c r="D255" s="108"/>
      <c r="E255" s="108"/>
      <c r="F255" s="108"/>
      <c r="G255" s="109"/>
      <c r="H255" s="110"/>
    </row>
    <row r="256" spans="1:8" ht="19.5" customHeight="1" x14ac:dyDescent="0.15">
      <c r="A256" s="97"/>
      <c r="B256" s="111"/>
      <c r="C256" s="112"/>
      <c r="D256" s="108"/>
      <c r="E256" s="108"/>
      <c r="F256" s="108"/>
      <c r="G256" s="109"/>
      <c r="H256" s="110"/>
    </row>
    <row r="257" spans="1:8" ht="19.5" customHeight="1" x14ac:dyDescent="0.15">
      <c r="A257" s="97"/>
      <c r="B257" s="111"/>
      <c r="C257" s="112"/>
      <c r="D257" s="108"/>
      <c r="E257" s="108"/>
      <c r="F257" s="108"/>
      <c r="G257" s="109"/>
      <c r="H257" s="110"/>
    </row>
    <row r="258" spans="1:8" ht="19.5" customHeight="1" x14ac:dyDescent="0.15">
      <c r="A258" s="97"/>
      <c r="B258" s="111"/>
      <c r="C258" s="112"/>
      <c r="D258" s="108"/>
      <c r="E258" s="108"/>
      <c r="F258" s="108"/>
      <c r="G258" s="109"/>
      <c r="H258" s="110"/>
    </row>
    <row r="259" spans="1:8" ht="19.5" customHeight="1" x14ac:dyDescent="0.15">
      <c r="A259" s="97"/>
      <c r="B259" s="111"/>
      <c r="C259" s="112"/>
      <c r="D259" s="108"/>
      <c r="E259" s="108"/>
      <c r="F259" s="108"/>
      <c r="G259" s="109"/>
      <c r="H259" s="110"/>
    </row>
    <row r="260" spans="1:8" ht="19.5" customHeight="1" x14ac:dyDescent="0.15">
      <c r="A260" s="97"/>
      <c r="B260" s="111"/>
      <c r="C260" s="112"/>
      <c r="D260" s="108"/>
      <c r="E260" s="108"/>
      <c r="F260" s="108"/>
      <c r="G260" s="109"/>
      <c r="H260" s="110"/>
    </row>
    <row r="261" spans="1:8" ht="19.5" customHeight="1" x14ac:dyDescent="0.15">
      <c r="A261" s="97"/>
      <c r="B261" s="111"/>
      <c r="C261" s="112"/>
      <c r="D261" s="108"/>
      <c r="E261" s="108"/>
      <c r="F261" s="108"/>
      <c r="G261" s="109"/>
      <c r="H261" s="110"/>
    </row>
    <row r="262" spans="1:8" ht="19.5" customHeight="1" x14ac:dyDescent="0.15">
      <c r="A262" s="97"/>
      <c r="B262" s="111"/>
      <c r="C262" s="112"/>
      <c r="D262" s="108"/>
      <c r="E262" s="108"/>
      <c r="F262" s="108"/>
      <c r="G262" s="109"/>
      <c r="H262" s="110"/>
    </row>
    <row r="263" spans="1:8" ht="19.5" customHeight="1" x14ac:dyDescent="0.15">
      <c r="A263" s="97"/>
      <c r="B263" s="111"/>
      <c r="C263" s="112"/>
      <c r="D263" s="108"/>
      <c r="E263" s="108"/>
      <c r="F263" s="108"/>
      <c r="G263" s="109"/>
      <c r="H263" s="110"/>
    </row>
    <row r="264" spans="1:8" ht="19.5" customHeight="1" x14ac:dyDescent="0.15">
      <c r="A264" s="97"/>
      <c r="B264" s="111"/>
      <c r="C264" s="112"/>
      <c r="D264" s="108"/>
      <c r="E264" s="108"/>
      <c r="F264" s="108"/>
      <c r="G264" s="109"/>
      <c r="H264" s="110"/>
    </row>
    <row r="265" spans="1:8" ht="19.5" customHeight="1" x14ac:dyDescent="0.15">
      <c r="A265" s="97"/>
      <c r="B265" s="111"/>
      <c r="C265" s="112"/>
      <c r="D265" s="108"/>
      <c r="E265" s="108"/>
      <c r="F265" s="108"/>
      <c r="G265" s="109"/>
      <c r="H265" s="110"/>
    </row>
    <row r="266" spans="1:8" ht="19.5" customHeight="1" x14ac:dyDescent="0.15">
      <c r="A266" s="97"/>
      <c r="B266" s="111"/>
      <c r="C266" s="112"/>
      <c r="D266" s="108"/>
      <c r="E266" s="108"/>
      <c r="F266" s="108"/>
      <c r="G266" s="109"/>
      <c r="H266" s="110"/>
    </row>
    <row r="267" spans="1:8" ht="19.5" customHeight="1" x14ac:dyDescent="0.15">
      <c r="A267" s="97"/>
      <c r="B267" s="111"/>
      <c r="C267" s="112"/>
      <c r="D267" s="108"/>
      <c r="E267" s="108"/>
      <c r="F267" s="108"/>
      <c r="G267" s="109"/>
      <c r="H267" s="110"/>
    </row>
    <row r="268" spans="1:8" ht="19.5" customHeight="1" x14ac:dyDescent="0.15">
      <c r="A268" s="97"/>
      <c r="B268" s="111"/>
      <c r="C268" s="112"/>
      <c r="D268" s="108"/>
      <c r="E268" s="108"/>
      <c r="F268" s="108"/>
      <c r="G268" s="109"/>
      <c r="H268" s="110"/>
    </row>
    <row r="269" spans="1:8" ht="19.5" customHeight="1" x14ac:dyDescent="0.15">
      <c r="A269" s="97"/>
      <c r="B269" s="111"/>
      <c r="C269" s="112"/>
      <c r="D269" s="108"/>
      <c r="E269" s="108"/>
      <c r="F269" s="108"/>
      <c r="G269" s="109"/>
      <c r="H269" s="110"/>
    </row>
    <row r="270" spans="1:8" ht="19.5" customHeight="1" x14ac:dyDescent="0.15">
      <c r="A270" s="97"/>
      <c r="B270" s="111"/>
      <c r="C270" s="112"/>
      <c r="D270" s="108"/>
      <c r="E270" s="108"/>
      <c r="F270" s="108"/>
      <c r="G270" s="109"/>
      <c r="H270" s="110"/>
    </row>
    <row r="271" spans="1:8" ht="19.5" customHeight="1" x14ac:dyDescent="0.15">
      <c r="A271" s="97"/>
      <c r="B271" s="111"/>
      <c r="C271" s="112"/>
      <c r="D271" s="108"/>
      <c r="E271" s="108"/>
      <c r="F271" s="108"/>
      <c r="G271" s="109"/>
      <c r="H271" s="110"/>
    </row>
    <row r="272" spans="1:8" ht="19.5" customHeight="1" x14ac:dyDescent="0.15">
      <c r="A272" s="97"/>
      <c r="B272" s="111"/>
      <c r="C272" s="112"/>
      <c r="D272" s="108"/>
      <c r="E272" s="108"/>
      <c r="F272" s="108"/>
      <c r="G272" s="109"/>
      <c r="H272" s="110"/>
    </row>
    <row r="273" spans="1:8" ht="19.5" customHeight="1" x14ac:dyDescent="0.15">
      <c r="A273" s="97"/>
      <c r="B273" s="111"/>
      <c r="C273" s="112"/>
      <c r="D273" s="108"/>
      <c r="E273" s="108"/>
      <c r="F273" s="108"/>
      <c r="G273" s="109"/>
      <c r="H273" s="110"/>
    </row>
    <row r="274" spans="1:8" ht="19.5" customHeight="1" x14ac:dyDescent="0.15">
      <c r="A274" s="97"/>
      <c r="B274" s="111"/>
      <c r="C274" s="112"/>
      <c r="D274" s="108"/>
      <c r="E274" s="108"/>
      <c r="F274" s="108"/>
      <c r="G274" s="109"/>
      <c r="H274" s="110"/>
    </row>
    <row r="275" spans="1:8" ht="19.5" customHeight="1" x14ac:dyDescent="0.15">
      <c r="A275" s="97"/>
      <c r="B275" s="111"/>
      <c r="C275" s="112"/>
      <c r="D275" s="108"/>
      <c r="E275" s="108"/>
      <c r="F275" s="108"/>
      <c r="G275" s="109"/>
      <c r="H275" s="110"/>
    </row>
    <row r="276" spans="1:8" ht="19.5" customHeight="1" x14ac:dyDescent="0.15">
      <c r="A276" s="97"/>
      <c r="B276" s="111"/>
      <c r="C276" s="112"/>
      <c r="D276" s="108"/>
      <c r="E276" s="108"/>
      <c r="F276" s="108"/>
      <c r="G276" s="109"/>
      <c r="H276" s="110"/>
    </row>
    <row r="277" spans="1:8" ht="19.5" customHeight="1" x14ac:dyDescent="0.15">
      <c r="A277" s="97"/>
      <c r="B277" s="111"/>
      <c r="C277" s="112"/>
      <c r="D277" s="108"/>
      <c r="E277" s="108"/>
      <c r="F277" s="108"/>
      <c r="G277" s="109"/>
      <c r="H277" s="110"/>
    </row>
    <row r="278" spans="1:8" ht="19.5" customHeight="1" x14ac:dyDescent="0.15">
      <c r="A278" s="97"/>
      <c r="B278" s="111"/>
      <c r="C278" s="112"/>
      <c r="D278" s="108"/>
      <c r="E278" s="108"/>
      <c r="F278" s="108"/>
      <c r="G278" s="109"/>
      <c r="H278" s="110"/>
    </row>
    <row r="279" spans="1:8" ht="19.5" customHeight="1" x14ac:dyDescent="0.15">
      <c r="A279" s="97"/>
      <c r="B279" s="111"/>
      <c r="C279" s="112"/>
      <c r="D279" s="108"/>
      <c r="E279" s="108"/>
      <c r="F279" s="108"/>
      <c r="G279" s="109"/>
      <c r="H279" s="110"/>
    </row>
    <row r="280" spans="1:8" ht="19.5" customHeight="1" x14ac:dyDescent="0.15">
      <c r="A280" s="97"/>
      <c r="B280" s="111"/>
      <c r="C280" s="112"/>
      <c r="D280" s="108"/>
      <c r="E280" s="108"/>
      <c r="F280" s="108"/>
      <c r="G280" s="109"/>
      <c r="H280" s="110"/>
    </row>
    <row r="281" spans="1:8" ht="19.5" customHeight="1" x14ac:dyDescent="0.15">
      <c r="A281" s="97"/>
      <c r="B281" s="111"/>
      <c r="C281" s="112"/>
      <c r="D281" s="108"/>
      <c r="E281" s="108"/>
      <c r="F281" s="108"/>
      <c r="G281" s="109"/>
      <c r="H281" s="110"/>
    </row>
    <row r="282" spans="1:8" ht="19.5" customHeight="1" x14ac:dyDescent="0.15">
      <c r="A282" s="97"/>
      <c r="B282" s="111"/>
      <c r="C282" s="112"/>
      <c r="D282" s="108"/>
      <c r="E282" s="108"/>
      <c r="F282" s="108"/>
      <c r="G282" s="109"/>
      <c r="H282" s="110"/>
    </row>
    <row r="283" spans="1:8" ht="19.5" customHeight="1" x14ac:dyDescent="0.15">
      <c r="A283" s="97"/>
      <c r="B283" s="111"/>
      <c r="C283" s="112"/>
      <c r="D283" s="108"/>
      <c r="E283" s="108"/>
      <c r="F283" s="108"/>
      <c r="G283" s="109"/>
      <c r="H283" s="110"/>
    </row>
    <row r="284" spans="1:8" ht="19.5" customHeight="1" x14ac:dyDescent="0.15">
      <c r="A284" s="97"/>
      <c r="B284" s="111"/>
      <c r="C284" s="112"/>
      <c r="D284" s="108"/>
      <c r="E284" s="108"/>
      <c r="F284" s="108"/>
      <c r="G284" s="109"/>
      <c r="H284" s="110"/>
    </row>
    <row r="285" spans="1:8" ht="19.5" customHeight="1" x14ac:dyDescent="0.15">
      <c r="A285" s="97"/>
      <c r="B285" s="111"/>
      <c r="C285" s="112"/>
      <c r="D285" s="108"/>
      <c r="E285" s="108"/>
      <c r="F285" s="108"/>
      <c r="G285" s="109"/>
      <c r="H285" s="110"/>
    </row>
    <row r="286" spans="1:8" ht="19.5" customHeight="1" x14ac:dyDescent="0.15">
      <c r="A286" s="97"/>
      <c r="B286" s="111"/>
      <c r="C286" s="112"/>
      <c r="D286" s="108"/>
      <c r="E286" s="108"/>
      <c r="F286" s="108"/>
      <c r="G286" s="109"/>
      <c r="H286" s="110"/>
    </row>
    <row r="287" spans="1:8" ht="19.5" customHeight="1" x14ac:dyDescent="0.15">
      <c r="A287" s="97"/>
      <c r="B287" s="111"/>
      <c r="C287" s="112"/>
      <c r="D287" s="108"/>
      <c r="E287" s="108"/>
      <c r="F287" s="108"/>
      <c r="G287" s="109"/>
      <c r="H287" s="110"/>
    </row>
    <row r="288" spans="1:8" ht="19.5" customHeight="1" x14ac:dyDescent="0.15">
      <c r="A288" s="97"/>
      <c r="B288" s="111"/>
      <c r="C288" s="112"/>
      <c r="D288" s="108"/>
      <c r="E288" s="108"/>
      <c r="F288" s="108"/>
      <c r="G288" s="109"/>
      <c r="H288" s="110"/>
    </row>
    <row r="289" spans="1:8" ht="19.5" customHeight="1" x14ac:dyDescent="0.15">
      <c r="A289" s="97"/>
      <c r="B289" s="111"/>
      <c r="C289" s="112"/>
      <c r="D289" s="108"/>
      <c r="E289" s="108"/>
      <c r="F289" s="108"/>
      <c r="G289" s="109"/>
      <c r="H289" s="110"/>
    </row>
    <row r="290" spans="1:8" ht="19.5" customHeight="1" x14ac:dyDescent="0.15">
      <c r="A290" s="97"/>
      <c r="B290" s="111"/>
      <c r="C290" s="112"/>
      <c r="D290" s="108"/>
      <c r="E290" s="108"/>
      <c r="F290" s="108"/>
      <c r="G290" s="109"/>
      <c r="H290" s="110"/>
    </row>
    <row r="291" spans="1:8" ht="19.5" customHeight="1" x14ac:dyDescent="0.15">
      <c r="A291" s="97"/>
      <c r="B291" s="111"/>
      <c r="C291" s="112"/>
      <c r="D291" s="108"/>
      <c r="E291" s="108"/>
      <c r="F291" s="108"/>
      <c r="G291" s="109"/>
      <c r="H291" s="110"/>
    </row>
    <row r="292" spans="1:8" ht="19.5" customHeight="1" x14ac:dyDescent="0.15">
      <c r="A292" s="97"/>
      <c r="B292" s="111"/>
      <c r="C292" s="112"/>
      <c r="D292" s="108"/>
      <c r="E292" s="108"/>
      <c r="F292" s="108"/>
      <c r="G292" s="109"/>
      <c r="H292" s="110"/>
    </row>
    <row r="293" spans="1:8" ht="19.5" customHeight="1" x14ac:dyDescent="0.15">
      <c r="A293" s="97"/>
      <c r="B293" s="111"/>
      <c r="C293" s="112"/>
      <c r="D293" s="108"/>
      <c r="E293" s="108"/>
      <c r="F293" s="108"/>
      <c r="G293" s="109"/>
      <c r="H293" s="110"/>
    </row>
    <row r="294" spans="1:8" ht="19.5" customHeight="1" x14ac:dyDescent="0.15">
      <c r="A294" s="97"/>
      <c r="B294" s="111"/>
      <c r="C294" s="112"/>
      <c r="D294" s="108"/>
      <c r="E294" s="108"/>
      <c r="F294" s="108"/>
      <c r="G294" s="109"/>
      <c r="H294" s="110"/>
    </row>
    <row r="295" spans="1:8" ht="19.5" customHeight="1" x14ac:dyDescent="0.15">
      <c r="A295" s="97"/>
      <c r="B295" s="111"/>
      <c r="C295" s="112"/>
      <c r="D295" s="108"/>
      <c r="E295" s="108"/>
      <c r="F295" s="108"/>
      <c r="G295" s="109"/>
      <c r="H295" s="110"/>
    </row>
    <row r="296" spans="1:8" ht="19.5" customHeight="1" x14ac:dyDescent="0.15">
      <c r="A296" s="97"/>
      <c r="B296" s="111"/>
      <c r="C296" s="112"/>
      <c r="D296" s="108"/>
      <c r="E296" s="108"/>
      <c r="F296" s="108"/>
      <c r="G296" s="109"/>
      <c r="H296" s="110"/>
    </row>
    <row r="297" spans="1:8" ht="19.5" customHeight="1" x14ac:dyDescent="0.15">
      <c r="A297" s="97"/>
      <c r="B297" s="111"/>
      <c r="C297" s="112"/>
      <c r="D297" s="108"/>
      <c r="E297" s="108"/>
      <c r="F297" s="108"/>
      <c r="G297" s="109"/>
      <c r="H297" s="110"/>
    </row>
    <row r="298" spans="1:8" ht="19.5" customHeight="1" x14ac:dyDescent="0.15">
      <c r="A298" s="97"/>
      <c r="B298" s="111"/>
      <c r="C298" s="112"/>
      <c r="D298" s="108"/>
      <c r="E298" s="108"/>
      <c r="F298" s="108"/>
      <c r="G298" s="109"/>
      <c r="H298" s="110"/>
    </row>
    <row r="299" spans="1:8" ht="19.5" customHeight="1" x14ac:dyDescent="0.15">
      <c r="A299" s="97"/>
      <c r="B299" s="111"/>
      <c r="C299" s="112"/>
      <c r="D299" s="108"/>
      <c r="E299" s="108"/>
      <c r="F299" s="108"/>
      <c r="G299" s="109"/>
      <c r="H299" s="110"/>
    </row>
    <row r="300" spans="1:8" ht="19.5" customHeight="1" x14ac:dyDescent="0.15">
      <c r="A300" s="97"/>
      <c r="B300" s="111"/>
      <c r="C300" s="112"/>
      <c r="D300" s="108"/>
      <c r="E300" s="108"/>
      <c r="F300" s="108"/>
      <c r="G300" s="109"/>
      <c r="H300" s="110"/>
    </row>
    <row r="301" spans="1:8" ht="19.5" customHeight="1" x14ac:dyDescent="0.15">
      <c r="A301" s="97"/>
      <c r="B301" s="111"/>
      <c r="C301" s="112"/>
      <c r="D301" s="108"/>
      <c r="E301" s="108"/>
      <c r="F301" s="108"/>
      <c r="G301" s="109"/>
      <c r="H301" s="110"/>
    </row>
    <row r="302" spans="1:8" ht="19.5" customHeight="1" x14ac:dyDescent="0.15">
      <c r="A302" s="97"/>
      <c r="B302" s="111"/>
      <c r="C302" s="112"/>
      <c r="D302" s="108"/>
      <c r="E302" s="108"/>
      <c r="F302" s="108"/>
      <c r="G302" s="109"/>
      <c r="H302" s="110"/>
    </row>
    <row r="303" spans="1:8" ht="19.5" customHeight="1" x14ac:dyDescent="0.15">
      <c r="A303" s="97"/>
      <c r="B303" s="111"/>
      <c r="C303" s="112"/>
      <c r="D303" s="108"/>
      <c r="E303" s="108"/>
      <c r="F303" s="108"/>
      <c r="G303" s="109"/>
      <c r="H303" s="110"/>
    </row>
    <row r="304" spans="1:8" ht="19.5" customHeight="1" x14ac:dyDescent="0.15">
      <c r="A304" s="97"/>
      <c r="B304" s="111"/>
      <c r="C304" s="112"/>
      <c r="D304" s="108"/>
      <c r="E304" s="108"/>
      <c r="F304" s="108"/>
      <c r="G304" s="109"/>
      <c r="H304" s="110"/>
    </row>
    <row r="305" spans="1:8" ht="19.5" customHeight="1" x14ac:dyDescent="0.15">
      <c r="A305" s="97"/>
      <c r="B305" s="111"/>
      <c r="C305" s="112"/>
      <c r="D305" s="108"/>
      <c r="E305" s="108"/>
      <c r="F305" s="108"/>
      <c r="G305" s="109"/>
      <c r="H305" s="110"/>
    </row>
    <row r="306" spans="1:8" ht="19.5" customHeight="1" x14ac:dyDescent="0.15">
      <c r="A306" s="97"/>
      <c r="B306" s="111"/>
      <c r="C306" s="112"/>
      <c r="D306" s="108"/>
      <c r="E306" s="108"/>
      <c r="F306" s="108"/>
      <c r="G306" s="109"/>
      <c r="H306" s="110"/>
    </row>
    <row r="307" spans="1:8" ht="19.5" customHeight="1" x14ac:dyDescent="0.15">
      <c r="A307" s="97"/>
      <c r="B307" s="111"/>
      <c r="C307" s="112"/>
      <c r="D307" s="108"/>
      <c r="E307" s="108"/>
      <c r="F307" s="108"/>
      <c r="G307" s="109"/>
      <c r="H307" s="110"/>
    </row>
    <row r="308" spans="1:8" ht="19.5" customHeight="1" x14ac:dyDescent="0.15">
      <c r="A308" s="97"/>
      <c r="B308" s="111"/>
      <c r="C308" s="112"/>
      <c r="D308" s="108"/>
      <c r="E308" s="108"/>
      <c r="F308" s="108"/>
      <c r="G308" s="109"/>
      <c r="H308" s="110"/>
    </row>
    <row r="309" spans="1:8" ht="19.5" customHeight="1" x14ac:dyDescent="0.15">
      <c r="A309" s="97"/>
      <c r="B309" s="111"/>
      <c r="C309" s="112"/>
      <c r="D309" s="108"/>
      <c r="E309" s="108"/>
      <c r="F309" s="108"/>
      <c r="G309" s="109"/>
      <c r="H309" s="110"/>
    </row>
    <row r="310" spans="1:8" ht="19.5" customHeight="1" x14ac:dyDescent="0.15">
      <c r="A310" s="97"/>
      <c r="B310" s="111"/>
      <c r="C310" s="112"/>
      <c r="D310" s="108"/>
      <c r="E310" s="108"/>
      <c r="F310" s="108"/>
      <c r="G310" s="109"/>
      <c r="H310" s="110"/>
    </row>
    <row r="311" spans="1:8" ht="19.5" customHeight="1" x14ac:dyDescent="0.15">
      <c r="A311" s="97"/>
      <c r="B311" s="111"/>
      <c r="C311" s="112"/>
      <c r="D311" s="108"/>
      <c r="E311" s="108"/>
      <c r="F311" s="108"/>
      <c r="G311" s="109"/>
      <c r="H311" s="110"/>
    </row>
    <row r="312" spans="1:8" ht="19.5" customHeight="1" x14ac:dyDescent="0.15">
      <c r="A312" s="97"/>
      <c r="B312" s="111"/>
      <c r="C312" s="112"/>
      <c r="D312" s="108"/>
      <c r="E312" s="108"/>
      <c r="F312" s="108"/>
      <c r="G312" s="109"/>
      <c r="H312" s="110"/>
    </row>
    <row r="313" spans="1:8" ht="19.5" customHeight="1" x14ac:dyDescent="0.15">
      <c r="A313" s="97"/>
      <c r="B313" s="111"/>
      <c r="C313" s="112"/>
      <c r="D313" s="108"/>
      <c r="E313" s="108"/>
      <c r="F313" s="108"/>
      <c r="G313" s="109"/>
      <c r="H313" s="110"/>
    </row>
    <row r="314" spans="1:8" ht="19.5" customHeight="1" x14ac:dyDescent="0.15">
      <c r="A314" s="97"/>
      <c r="B314" s="111"/>
      <c r="C314" s="112"/>
      <c r="D314" s="108"/>
      <c r="E314" s="108"/>
      <c r="F314" s="108"/>
      <c r="G314" s="109"/>
      <c r="H314" s="110"/>
    </row>
    <row r="315" spans="1:8" ht="19.5" customHeight="1" x14ac:dyDescent="0.15">
      <c r="A315" s="97"/>
      <c r="B315" s="111"/>
      <c r="C315" s="112"/>
      <c r="D315" s="108"/>
      <c r="E315" s="108"/>
      <c r="F315" s="108"/>
      <c r="G315" s="109"/>
      <c r="H315" s="110"/>
    </row>
    <row r="316" spans="1:8" ht="19.5" customHeight="1" x14ac:dyDescent="0.15">
      <c r="A316" s="97"/>
      <c r="B316" s="111"/>
      <c r="C316" s="112"/>
      <c r="D316" s="108"/>
      <c r="E316" s="108"/>
      <c r="F316" s="108"/>
      <c r="G316" s="109"/>
      <c r="H316" s="110"/>
    </row>
    <row r="317" spans="1:8" ht="19.5" customHeight="1" x14ac:dyDescent="0.15">
      <c r="A317" s="97"/>
      <c r="B317" s="111"/>
      <c r="C317" s="112"/>
      <c r="D317" s="108"/>
      <c r="E317" s="108"/>
      <c r="F317" s="108"/>
      <c r="G317" s="109"/>
      <c r="H317" s="110"/>
    </row>
    <row r="318" spans="1:8" ht="19.5" customHeight="1" x14ac:dyDescent="0.15">
      <c r="A318" s="97"/>
      <c r="B318" s="111"/>
      <c r="C318" s="112"/>
      <c r="D318" s="108"/>
      <c r="E318" s="108"/>
      <c r="F318" s="108"/>
      <c r="G318" s="109"/>
      <c r="H318" s="110"/>
    </row>
    <row r="319" spans="1:8" ht="19.5" customHeight="1" x14ac:dyDescent="0.15">
      <c r="A319" s="97"/>
      <c r="B319" s="111"/>
      <c r="C319" s="112"/>
      <c r="D319" s="108"/>
      <c r="E319" s="108"/>
      <c r="F319" s="108"/>
      <c r="G319" s="109"/>
      <c r="H319" s="110"/>
    </row>
    <row r="320" spans="1:8" ht="19.5" customHeight="1" x14ac:dyDescent="0.15">
      <c r="A320" s="97"/>
      <c r="B320" s="111"/>
      <c r="C320" s="112"/>
      <c r="D320" s="108"/>
      <c r="E320" s="108"/>
      <c r="F320" s="108"/>
      <c r="G320" s="109"/>
      <c r="H320" s="110"/>
    </row>
    <row r="321" spans="1:8" ht="19.5" customHeight="1" x14ac:dyDescent="0.15">
      <c r="A321" s="97"/>
      <c r="B321" s="111"/>
      <c r="C321" s="112"/>
      <c r="D321" s="108"/>
      <c r="E321" s="108"/>
      <c r="F321" s="108"/>
      <c r="G321" s="109"/>
      <c r="H321" s="110"/>
    </row>
    <row r="322" spans="1:8" ht="19.5" customHeight="1" x14ac:dyDescent="0.15">
      <c r="A322" s="97"/>
      <c r="B322" s="111"/>
      <c r="C322" s="112"/>
      <c r="D322" s="108"/>
      <c r="E322" s="108"/>
      <c r="F322" s="108"/>
      <c r="G322" s="109"/>
      <c r="H322" s="110"/>
    </row>
    <row r="323" spans="1:8" ht="19.5" customHeight="1" x14ac:dyDescent="0.15">
      <c r="A323" s="97"/>
      <c r="B323" s="111"/>
      <c r="C323" s="112"/>
      <c r="D323" s="108"/>
      <c r="E323" s="108"/>
      <c r="F323" s="108"/>
      <c r="G323" s="109"/>
      <c r="H323" s="110"/>
    </row>
    <row r="324" spans="1:8" ht="19.5" customHeight="1" x14ac:dyDescent="0.15">
      <c r="A324" s="97"/>
      <c r="B324" s="111"/>
      <c r="C324" s="112"/>
      <c r="D324" s="108"/>
      <c r="E324" s="108"/>
      <c r="F324" s="108"/>
      <c r="G324" s="109"/>
      <c r="H324" s="110"/>
    </row>
    <row r="325" spans="1:8" ht="19.5" customHeight="1" x14ac:dyDescent="0.15">
      <c r="A325" s="97"/>
      <c r="B325" s="111"/>
      <c r="C325" s="112"/>
      <c r="D325" s="108"/>
      <c r="E325" s="108"/>
      <c r="F325" s="108"/>
      <c r="G325" s="109"/>
      <c r="H325" s="110"/>
    </row>
    <row r="326" spans="1:8" ht="19.5" customHeight="1" x14ac:dyDescent="0.15">
      <c r="A326" s="97"/>
      <c r="B326" s="111"/>
      <c r="C326" s="112"/>
      <c r="D326" s="108"/>
      <c r="E326" s="108"/>
      <c r="F326" s="108"/>
      <c r="G326" s="109"/>
      <c r="H326" s="110"/>
    </row>
    <row r="327" spans="1:8" ht="19.5" customHeight="1" x14ac:dyDescent="0.15">
      <c r="A327" s="97"/>
      <c r="B327" s="111"/>
      <c r="C327" s="112"/>
      <c r="D327" s="108"/>
      <c r="E327" s="108"/>
      <c r="F327" s="108"/>
      <c r="G327" s="109"/>
      <c r="H327" s="110"/>
    </row>
    <row r="328" spans="1:8" ht="19.5" customHeight="1" x14ac:dyDescent="0.15">
      <c r="A328" s="97"/>
      <c r="B328" s="111"/>
      <c r="C328" s="112"/>
      <c r="D328" s="108"/>
      <c r="E328" s="108"/>
      <c r="F328" s="108"/>
      <c r="G328" s="109"/>
      <c r="H328" s="110"/>
    </row>
    <row r="329" spans="1:8" ht="19.5" customHeight="1" x14ac:dyDescent="0.15">
      <c r="A329" s="97"/>
      <c r="B329" s="111"/>
      <c r="C329" s="112"/>
      <c r="D329" s="108"/>
      <c r="E329" s="108"/>
      <c r="F329" s="108"/>
      <c r="G329" s="109"/>
      <c r="H329" s="110"/>
    </row>
    <row r="330" spans="1:8" ht="19.5" customHeight="1" x14ac:dyDescent="0.15">
      <c r="A330" s="97"/>
      <c r="B330" s="111"/>
      <c r="C330" s="112"/>
      <c r="D330" s="108"/>
      <c r="E330" s="108"/>
      <c r="F330" s="108"/>
      <c r="G330" s="109"/>
      <c r="H330" s="110"/>
    </row>
    <row r="331" spans="1:8" ht="19.5" customHeight="1" x14ac:dyDescent="0.15">
      <c r="A331" s="97"/>
      <c r="B331" s="111"/>
      <c r="C331" s="112"/>
      <c r="D331" s="108"/>
      <c r="E331" s="108"/>
      <c r="F331" s="108"/>
      <c r="G331" s="109"/>
      <c r="H331" s="110"/>
    </row>
    <row r="332" spans="1:8" ht="19.5" customHeight="1" x14ac:dyDescent="0.15">
      <c r="A332" s="97"/>
      <c r="B332" s="111"/>
      <c r="C332" s="112"/>
      <c r="D332" s="108"/>
      <c r="E332" s="108"/>
      <c r="F332" s="108"/>
      <c r="G332" s="109"/>
      <c r="H332" s="110"/>
    </row>
    <row r="333" spans="1:8" ht="19.5" customHeight="1" x14ac:dyDescent="0.15">
      <c r="A333" s="97"/>
      <c r="B333" s="111"/>
      <c r="C333" s="112"/>
      <c r="D333" s="108"/>
      <c r="E333" s="108"/>
      <c r="F333" s="108"/>
      <c r="G333" s="109"/>
      <c r="H333" s="110"/>
    </row>
    <row r="334" spans="1:8" ht="19.5" customHeight="1" x14ac:dyDescent="0.15">
      <c r="A334" s="97"/>
      <c r="B334" s="111"/>
      <c r="C334" s="112"/>
      <c r="D334" s="108"/>
      <c r="E334" s="108"/>
      <c r="F334" s="108"/>
      <c r="G334" s="109"/>
      <c r="H334" s="110"/>
    </row>
    <row r="335" spans="1:8" ht="19.5" customHeight="1" x14ac:dyDescent="0.15">
      <c r="A335" s="97"/>
      <c r="B335" s="111"/>
      <c r="C335" s="112"/>
      <c r="D335" s="108"/>
      <c r="E335" s="108"/>
      <c r="F335" s="108"/>
      <c r="G335" s="109"/>
      <c r="H335" s="110"/>
    </row>
    <row r="336" spans="1:8" ht="19.5" customHeight="1" x14ac:dyDescent="0.15">
      <c r="A336" s="97"/>
      <c r="B336" s="111"/>
      <c r="C336" s="112"/>
      <c r="D336" s="108"/>
      <c r="E336" s="108"/>
      <c r="F336" s="108"/>
      <c r="G336" s="109"/>
      <c r="H336" s="110"/>
    </row>
    <row r="337" spans="1:8" ht="19.5" customHeight="1" x14ac:dyDescent="0.15">
      <c r="A337" s="97"/>
      <c r="B337" s="111"/>
      <c r="C337" s="112"/>
      <c r="D337" s="108"/>
      <c r="E337" s="108"/>
      <c r="F337" s="108"/>
      <c r="G337" s="109"/>
      <c r="H337" s="110"/>
    </row>
    <row r="338" spans="1:8" ht="19.5" customHeight="1" x14ac:dyDescent="0.15">
      <c r="A338" s="97"/>
      <c r="B338" s="111"/>
      <c r="C338" s="112"/>
      <c r="D338" s="108"/>
      <c r="E338" s="108"/>
      <c r="F338" s="108"/>
      <c r="G338" s="109"/>
      <c r="H338" s="110"/>
    </row>
    <row r="339" spans="1:8" ht="19.5" customHeight="1" x14ac:dyDescent="0.15">
      <c r="A339" s="97"/>
      <c r="B339" s="111"/>
      <c r="C339" s="112"/>
      <c r="D339" s="108"/>
      <c r="E339" s="108"/>
      <c r="F339" s="108"/>
      <c r="G339" s="109"/>
      <c r="H339" s="110"/>
    </row>
    <row r="340" spans="1:8" ht="19.5" customHeight="1" x14ac:dyDescent="0.15">
      <c r="A340" s="97"/>
      <c r="B340" s="111"/>
      <c r="C340" s="112"/>
      <c r="D340" s="108"/>
      <c r="E340" s="108"/>
      <c r="F340" s="108"/>
      <c r="G340" s="109"/>
      <c r="H340" s="110"/>
    </row>
    <row r="341" spans="1:8" ht="19.5" customHeight="1" x14ac:dyDescent="0.15">
      <c r="A341" s="97"/>
      <c r="B341" s="111"/>
      <c r="C341" s="112"/>
      <c r="D341" s="108"/>
      <c r="E341" s="108"/>
      <c r="F341" s="108"/>
      <c r="G341" s="109"/>
      <c r="H341" s="110"/>
    </row>
    <row r="342" spans="1:8" ht="19.5" customHeight="1" x14ac:dyDescent="0.15">
      <c r="A342" s="97"/>
      <c r="B342" s="111"/>
      <c r="C342" s="112"/>
      <c r="D342" s="108"/>
      <c r="E342" s="108"/>
      <c r="F342" s="108"/>
      <c r="G342" s="109"/>
      <c r="H342" s="110"/>
    </row>
    <row r="343" spans="1:8" ht="19.5" customHeight="1" x14ac:dyDescent="0.15">
      <c r="A343" s="97"/>
      <c r="B343" s="111"/>
      <c r="C343" s="112"/>
      <c r="D343" s="108"/>
      <c r="E343" s="108"/>
      <c r="F343" s="108"/>
      <c r="G343" s="109"/>
      <c r="H343" s="110"/>
    </row>
    <row r="344" spans="1:8" ht="19.5" customHeight="1" x14ac:dyDescent="0.15">
      <c r="A344" s="97"/>
      <c r="B344" s="111"/>
      <c r="C344" s="112"/>
      <c r="D344" s="108"/>
      <c r="E344" s="108"/>
      <c r="F344" s="108"/>
      <c r="G344" s="109"/>
      <c r="H344" s="110"/>
    </row>
    <row r="345" spans="1:8" ht="19.5" customHeight="1" x14ac:dyDescent="0.15">
      <c r="A345" s="97"/>
      <c r="B345" s="111"/>
      <c r="C345" s="112"/>
      <c r="D345" s="108"/>
      <c r="E345" s="108"/>
      <c r="F345" s="108"/>
      <c r="G345" s="109"/>
      <c r="H345" s="110"/>
    </row>
    <row r="346" spans="1:8" ht="19.5" customHeight="1" x14ac:dyDescent="0.15">
      <c r="A346" s="97"/>
      <c r="B346" s="111"/>
      <c r="C346" s="112"/>
      <c r="D346" s="108"/>
      <c r="E346" s="108"/>
      <c r="F346" s="108"/>
      <c r="G346" s="109"/>
      <c r="H346" s="110"/>
    </row>
    <row r="347" spans="1:8" ht="19.5" customHeight="1" x14ac:dyDescent="0.15">
      <c r="A347" s="97"/>
      <c r="B347" s="111"/>
      <c r="C347" s="112"/>
      <c r="D347" s="108"/>
      <c r="E347" s="108"/>
      <c r="F347" s="108"/>
      <c r="G347" s="109"/>
      <c r="H347" s="110"/>
    </row>
    <row r="348" spans="1:8" ht="19.5" customHeight="1" x14ac:dyDescent="0.15">
      <c r="A348" s="97"/>
      <c r="B348" s="111"/>
      <c r="C348" s="112"/>
      <c r="D348" s="108"/>
      <c r="E348" s="108"/>
      <c r="F348" s="108"/>
      <c r="G348" s="109"/>
      <c r="H348" s="110"/>
    </row>
    <row r="349" spans="1:8" ht="19.5" customHeight="1" x14ac:dyDescent="0.15">
      <c r="A349" s="97"/>
      <c r="B349" s="111"/>
      <c r="C349" s="112"/>
      <c r="D349" s="108"/>
      <c r="E349" s="108"/>
      <c r="F349" s="108"/>
      <c r="G349" s="109"/>
      <c r="H349" s="110"/>
    </row>
    <row r="350" spans="1:8" ht="19.5" customHeight="1" x14ac:dyDescent="0.15">
      <c r="A350" s="97"/>
      <c r="B350" s="111"/>
      <c r="C350" s="112"/>
      <c r="D350" s="108"/>
      <c r="E350" s="108"/>
      <c r="F350" s="108"/>
      <c r="G350" s="109"/>
      <c r="H350" s="110"/>
    </row>
    <row r="351" spans="1:8" ht="19.5" customHeight="1" x14ac:dyDescent="0.15">
      <c r="A351" s="97"/>
      <c r="B351" s="111"/>
      <c r="C351" s="112"/>
      <c r="D351" s="108"/>
      <c r="E351" s="108"/>
      <c r="F351" s="108"/>
      <c r="G351" s="109"/>
      <c r="H351" s="110"/>
    </row>
    <row r="352" spans="1:8" ht="19.5" customHeight="1" x14ac:dyDescent="0.15">
      <c r="A352" s="97"/>
      <c r="B352" s="111"/>
      <c r="C352" s="112"/>
      <c r="D352" s="108"/>
      <c r="E352" s="108"/>
      <c r="F352" s="108"/>
      <c r="G352" s="109"/>
      <c r="H352" s="110"/>
    </row>
    <row r="353" spans="1:8" ht="19.5" customHeight="1" x14ac:dyDescent="0.15">
      <c r="A353" s="97"/>
      <c r="B353" s="111"/>
      <c r="C353" s="112"/>
      <c r="D353" s="108"/>
      <c r="E353" s="108"/>
      <c r="F353" s="108"/>
      <c r="G353" s="109"/>
      <c r="H353" s="110"/>
    </row>
    <row r="354" spans="1:8" ht="19.5" customHeight="1" x14ac:dyDescent="0.15">
      <c r="A354" s="97"/>
      <c r="B354" s="111"/>
      <c r="C354" s="112"/>
      <c r="D354" s="108"/>
      <c r="E354" s="108"/>
      <c r="F354" s="108"/>
      <c r="G354" s="109"/>
      <c r="H354" s="110"/>
    </row>
    <row r="355" spans="1:8" ht="19.5" customHeight="1" x14ac:dyDescent="0.15">
      <c r="A355" s="97"/>
      <c r="B355" s="111"/>
      <c r="C355" s="112"/>
      <c r="D355" s="108"/>
      <c r="E355" s="108"/>
      <c r="F355" s="108"/>
      <c r="G355" s="109"/>
      <c r="H355" s="110"/>
    </row>
    <row r="356" spans="1:8" ht="19.5" customHeight="1" x14ac:dyDescent="0.15">
      <c r="A356" s="97"/>
      <c r="B356" s="111"/>
      <c r="C356" s="112"/>
      <c r="D356" s="108"/>
      <c r="E356" s="108"/>
      <c r="F356" s="108"/>
      <c r="G356" s="109"/>
      <c r="H356" s="110"/>
    </row>
    <row r="357" spans="1:8" ht="19.5" customHeight="1" x14ac:dyDescent="0.15">
      <c r="A357" s="97"/>
      <c r="B357" s="111"/>
      <c r="C357" s="112"/>
      <c r="D357" s="108"/>
      <c r="E357" s="108"/>
      <c r="F357" s="108"/>
      <c r="G357" s="109"/>
      <c r="H357" s="110"/>
    </row>
    <row r="358" spans="1:8" ht="19.5" customHeight="1" x14ac:dyDescent="0.15">
      <c r="A358" s="97"/>
      <c r="B358" s="111"/>
      <c r="C358" s="112"/>
      <c r="D358" s="108"/>
      <c r="E358" s="108"/>
      <c r="F358" s="108"/>
      <c r="G358" s="109"/>
      <c r="H358" s="110"/>
    </row>
    <row r="359" spans="1:8" ht="19.5" customHeight="1" x14ac:dyDescent="0.15">
      <c r="A359" s="97"/>
      <c r="B359" s="111"/>
      <c r="C359" s="112"/>
      <c r="D359" s="108"/>
      <c r="E359" s="108"/>
      <c r="F359" s="108"/>
      <c r="G359" s="109"/>
      <c r="H359" s="110"/>
    </row>
    <row r="360" spans="1:8" ht="19.5" customHeight="1" x14ac:dyDescent="0.15">
      <c r="A360" s="97"/>
      <c r="B360" s="111"/>
      <c r="C360" s="112"/>
      <c r="D360" s="108"/>
      <c r="E360" s="108"/>
      <c r="F360" s="108"/>
      <c r="G360" s="109"/>
      <c r="H360" s="110"/>
    </row>
    <row r="361" spans="1:8" ht="19.5" customHeight="1" x14ac:dyDescent="0.15">
      <c r="A361" s="97"/>
      <c r="B361" s="111"/>
      <c r="C361" s="112"/>
      <c r="D361" s="108"/>
      <c r="E361" s="108"/>
      <c r="F361" s="108"/>
      <c r="G361" s="109"/>
      <c r="H361" s="110"/>
    </row>
    <row r="362" spans="1:8" ht="19.5" customHeight="1" x14ac:dyDescent="0.15">
      <c r="A362" s="97"/>
      <c r="B362" s="111"/>
      <c r="C362" s="112"/>
      <c r="D362" s="108"/>
      <c r="E362" s="108"/>
      <c r="F362" s="108"/>
      <c r="G362" s="109"/>
      <c r="H362" s="110"/>
    </row>
    <row r="363" spans="1:8" ht="19.5" customHeight="1" x14ac:dyDescent="0.15">
      <c r="A363" s="97"/>
      <c r="B363" s="111"/>
      <c r="C363" s="112"/>
      <c r="D363" s="108"/>
      <c r="E363" s="108"/>
      <c r="F363" s="108"/>
      <c r="G363" s="109"/>
      <c r="H363" s="110"/>
    </row>
    <row r="364" spans="1:8" ht="19.5" customHeight="1" x14ac:dyDescent="0.15">
      <c r="A364" s="97"/>
      <c r="B364" s="111"/>
      <c r="C364" s="112"/>
      <c r="D364" s="108"/>
      <c r="E364" s="108"/>
      <c r="F364" s="108"/>
      <c r="G364" s="109"/>
      <c r="H364" s="110"/>
    </row>
    <row r="365" spans="1:8" ht="19.5" customHeight="1" x14ac:dyDescent="0.15">
      <c r="A365" s="97"/>
      <c r="B365" s="111"/>
      <c r="C365" s="112"/>
      <c r="D365" s="108"/>
      <c r="E365" s="108"/>
      <c r="F365" s="108"/>
      <c r="G365" s="109"/>
      <c r="H365" s="110"/>
    </row>
    <row r="366" spans="1:8" ht="19.5" customHeight="1" x14ac:dyDescent="0.15">
      <c r="A366" s="97"/>
      <c r="B366" s="111"/>
      <c r="C366" s="112"/>
      <c r="D366" s="108"/>
      <c r="E366" s="108"/>
      <c r="F366" s="108"/>
      <c r="G366" s="109"/>
      <c r="H366" s="110"/>
    </row>
    <row r="367" spans="1:8" ht="19.5" customHeight="1" x14ac:dyDescent="0.15">
      <c r="A367" s="97"/>
      <c r="B367" s="111"/>
      <c r="C367" s="112"/>
      <c r="D367" s="108"/>
      <c r="E367" s="108"/>
      <c r="F367" s="108"/>
      <c r="G367" s="109"/>
      <c r="H367" s="110"/>
    </row>
    <row r="368" spans="1:8" ht="19.5" customHeight="1" x14ac:dyDescent="0.15">
      <c r="A368" s="97"/>
      <c r="B368" s="111"/>
      <c r="C368" s="112"/>
      <c r="D368" s="108"/>
      <c r="E368" s="108"/>
      <c r="F368" s="108"/>
      <c r="G368" s="109"/>
      <c r="H368" s="110"/>
    </row>
    <row r="369" spans="1:8" ht="19.5" customHeight="1" x14ac:dyDescent="0.15">
      <c r="A369" s="97"/>
      <c r="B369" s="111"/>
      <c r="C369" s="112"/>
      <c r="D369" s="108"/>
      <c r="E369" s="108"/>
      <c r="F369" s="108"/>
      <c r="G369" s="109"/>
      <c r="H369" s="110"/>
    </row>
    <row r="370" spans="1:8" ht="19.5" customHeight="1" x14ac:dyDescent="0.15">
      <c r="A370" s="97"/>
      <c r="B370" s="111"/>
      <c r="C370" s="112"/>
      <c r="D370" s="108"/>
      <c r="E370" s="108"/>
      <c r="F370" s="108"/>
      <c r="G370" s="109"/>
      <c r="H370" s="110"/>
    </row>
    <row r="371" spans="1:8" ht="19.5" customHeight="1" x14ac:dyDescent="0.15">
      <c r="A371" s="97"/>
      <c r="B371" s="111"/>
      <c r="C371" s="112"/>
      <c r="D371" s="108"/>
      <c r="E371" s="108"/>
      <c r="F371" s="108"/>
      <c r="G371" s="109"/>
      <c r="H371" s="110"/>
    </row>
    <row r="372" spans="1:8" ht="19.5" customHeight="1" x14ac:dyDescent="0.15">
      <c r="A372" s="97"/>
      <c r="B372" s="111"/>
      <c r="C372" s="112"/>
      <c r="D372" s="108"/>
      <c r="E372" s="108"/>
      <c r="F372" s="108"/>
      <c r="G372" s="109"/>
      <c r="H372" s="110"/>
    </row>
    <row r="373" spans="1:8" ht="19.5" customHeight="1" x14ac:dyDescent="0.15">
      <c r="A373" s="97"/>
      <c r="B373" s="111"/>
      <c r="C373" s="112"/>
      <c r="D373" s="108"/>
      <c r="E373" s="108"/>
      <c r="F373" s="108"/>
      <c r="G373" s="109"/>
      <c r="H373" s="110"/>
    </row>
    <row r="374" spans="1:8" ht="19.5" customHeight="1" x14ac:dyDescent="0.15">
      <c r="A374" s="97"/>
      <c r="B374" s="111"/>
      <c r="C374" s="112"/>
      <c r="D374" s="108"/>
      <c r="E374" s="108"/>
      <c r="F374" s="108"/>
      <c r="G374" s="109"/>
      <c r="H374" s="110"/>
    </row>
    <row r="375" spans="1:8" ht="19.5" customHeight="1" x14ac:dyDescent="0.15">
      <c r="A375" s="97"/>
      <c r="B375" s="111"/>
      <c r="C375" s="112"/>
      <c r="D375" s="108"/>
      <c r="E375" s="108"/>
      <c r="F375" s="108"/>
      <c r="G375" s="109"/>
      <c r="H375" s="110"/>
    </row>
    <row r="376" spans="1:8" ht="19.5" customHeight="1" x14ac:dyDescent="0.15">
      <c r="A376" s="97"/>
      <c r="B376" s="111"/>
      <c r="C376" s="112"/>
      <c r="D376" s="108"/>
      <c r="E376" s="108"/>
      <c r="F376" s="108"/>
      <c r="G376" s="109"/>
      <c r="H376" s="110"/>
    </row>
    <row r="377" spans="1:8" ht="19.5" customHeight="1" x14ac:dyDescent="0.15">
      <c r="A377" s="97"/>
      <c r="B377" s="111"/>
      <c r="C377" s="112"/>
      <c r="D377" s="108"/>
      <c r="E377" s="108"/>
      <c r="F377" s="108"/>
      <c r="G377" s="109"/>
      <c r="H377" s="110"/>
    </row>
    <row r="378" spans="1:8" ht="19.5" customHeight="1" x14ac:dyDescent="0.15">
      <c r="A378" s="97"/>
      <c r="B378" s="111"/>
      <c r="C378" s="112"/>
      <c r="D378" s="108"/>
      <c r="E378" s="108"/>
      <c r="F378" s="108"/>
      <c r="G378" s="109"/>
      <c r="H378" s="110"/>
    </row>
    <row r="379" spans="1:8" ht="19.5" customHeight="1" x14ac:dyDescent="0.15">
      <c r="A379" s="97"/>
      <c r="B379" s="111"/>
      <c r="C379" s="112"/>
      <c r="D379" s="108"/>
      <c r="E379" s="108"/>
      <c r="F379" s="108"/>
      <c r="G379" s="109"/>
      <c r="H379" s="110"/>
    </row>
    <row r="380" spans="1:8" ht="19.5" customHeight="1" x14ac:dyDescent="0.15">
      <c r="A380" s="97"/>
      <c r="B380" s="111"/>
      <c r="C380" s="112"/>
      <c r="D380" s="108"/>
      <c r="E380" s="108"/>
      <c r="F380" s="108"/>
      <c r="G380" s="109"/>
      <c r="H380" s="110"/>
    </row>
    <row r="381" spans="1:8" ht="19.5" customHeight="1" x14ac:dyDescent="0.15">
      <c r="A381" s="97"/>
      <c r="B381" s="111"/>
      <c r="C381" s="112"/>
      <c r="D381" s="108"/>
      <c r="E381" s="108"/>
      <c r="F381" s="108"/>
      <c r="G381" s="109"/>
      <c r="H381" s="110"/>
    </row>
    <row r="382" spans="1:8" ht="19.5" customHeight="1" x14ac:dyDescent="0.15">
      <c r="A382" s="97"/>
      <c r="B382" s="111"/>
      <c r="C382" s="112"/>
      <c r="D382" s="108"/>
      <c r="E382" s="108"/>
      <c r="F382" s="108"/>
      <c r="G382" s="109"/>
      <c r="H382" s="110"/>
    </row>
    <row r="383" spans="1:8" ht="19.5" customHeight="1" x14ac:dyDescent="0.15">
      <c r="A383" s="97"/>
      <c r="B383" s="111"/>
      <c r="C383" s="112"/>
      <c r="D383" s="108"/>
      <c r="E383" s="108"/>
      <c r="F383" s="108"/>
      <c r="G383" s="109"/>
      <c r="H383" s="110"/>
    </row>
    <row r="384" spans="1:8" ht="19.5" customHeight="1" x14ac:dyDescent="0.15">
      <c r="A384" s="97"/>
      <c r="B384" s="111"/>
      <c r="C384" s="112"/>
      <c r="D384" s="108"/>
      <c r="E384" s="108"/>
      <c r="F384" s="108"/>
      <c r="G384" s="109"/>
      <c r="H384" s="110"/>
    </row>
    <row r="385" spans="1:8" ht="19.5" customHeight="1" x14ac:dyDescent="0.15">
      <c r="A385" s="97"/>
      <c r="B385" s="111"/>
      <c r="C385" s="112"/>
      <c r="D385" s="108"/>
      <c r="E385" s="108"/>
      <c r="F385" s="108"/>
      <c r="G385" s="109"/>
      <c r="H385" s="110"/>
    </row>
    <row r="386" spans="1:8" ht="19.5" customHeight="1" x14ac:dyDescent="0.15">
      <c r="A386" s="97"/>
      <c r="B386" s="111"/>
      <c r="C386" s="112"/>
      <c r="D386" s="108"/>
      <c r="E386" s="108"/>
      <c r="F386" s="108"/>
      <c r="G386" s="109"/>
      <c r="H386" s="110"/>
    </row>
    <row r="387" spans="1:8" ht="19.5" customHeight="1" x14ac:dyDescent="0.15">
      <c r="A387" s="97"/>
      <c r="B387" s="111"/>
      <c r="C387" s="112"/>
      <c r="D387" s="108"/>
      <c r="E387" s="108"/>
      <c r="F387" s="108"/>
      <c r="G387" s="109"/>
      <c r="H387" s="110"/>
    </row>
    <row r="388" spans="1:8" ht="19.5" customHeight="1" x14ac:dyDescent="0.15">
      <c r="A388" s="97"/>
      <c r="B388" s="111"/>
      <c r="C388" s="112"/>
      <c r="D388" s="108"/>
      <c r="E388" s="108"/>
      <c r="F388" s="108"/>
      <c r="G388" s="109"/>
      <c r="H388" s="110"/>
    </row>
    <row r="389" spans="1:8" ht="19.5" customHeight="1" x14ac:dyDescent="0.15">
      <c r="A389" s="97"/>
      <c r="B389" s="111"/>
      <c r="C389" s="112"/>
      <c r="D389" s="108"/>
      <c r="E389" s="108"/>
      <c r="F389" s="108"/>
      <c r="G389" s="109"/>
      <c r="H389" s="110"/>
    </row>
    <row r="390" spans="1:8" ht="19.5" customHeight="1" x14ac:dyDescent="0.15">
      <c r="A390" s="97"/>
      <c r="B390" s="111"/>
      <c r="C390" s="112"/>
      <c r="D390" s="108"/>
      <c r="E390" s="108"/>
      <c r="F390" s="108"/>
      <c r="G390" s="109"/>
      <c r="H390" s="110"/>
    </row>
    <row r="391" spans="1:8" ht="19.5" customHeight="1" x14ac:dyDescent="0.15">
      <c r="A391" s="97"/>
      <c r="B391" s="111"/>
      <c r="C391" s="112"/>
      <c r="D391" s="108"/>
      <c r="E391" s="108"/>
      <c r="F391" s="108"/>
      <c r="G391" s="109"/>
      <c r="H391" s="110"/>
    </row>
    <row r="392" spans="1:8" ht="19.5" customHeight="1" x14ac:dyDescent="0.15">
      <c r="A392" s="97"/>
      <c r="B392" s="111"/>
      <c r="C392" s="112"/>
      <c r="D392" s="108"/>
      <c r="E392" s="108"/>
      <c r="F392" s="108"/>
      <c r="G392" s="109"/>
      <c r="H392" s="110"/>
    </row>
    <row r="393" spans="1:8" ht="19.5" customHeight="1" x14ac:dyDescent="0.15">
      <c r="A393" s="97"/>
      <c r="B393" s="111"/>
      <c r="C393" s="112"/>
      <c r="D393" s="108"/>
      <c r="E393" s="108"/>
      <c r="F393" s="108"/>
      <c r="G393" s="109"/>
      <c r="H393" s="110"/>
    </row>
    <row r="394" spans="1:8" ht="19.5" customHeight="1" x14ac:dyDescent="0.15">
      <c r="A394" s="97"/>
      <c r="B394" s="111"/>
      <c r="C394" s="112"/>
      <c r="D394" s="108"/>
      <c r="E394" s="108"/>
      <c r="F394" s="108"/>
      <c r="G394" s="109"/>
      <c r="H394" s="110"/>
    </row>
    <row r="395" spans="1:8" ht="19.5" customHeight="1" x14ac:dyDescent="0.15">
      <c r="A395" s="97"/>
      <c r="B395" s="111"/>
      <c r="C395" s="112"/>
      <c r="D395" s="108"/>
      <c r="E395" s="108"/>
      <c r="F395" s="108"/>
      <c r="G395" s="109"/>
      <c r="H395" s="110"/>
    </row>
    <row r="396" spans="1:8" ht="19.5" customHeight="1" x14ac:dyDescent="0.15">
      <c r="A396" s="97"/>
      <c r="B396" s="111"/>
      <c r="C396" s="112"/>
      <c r="D396" s="108"/>
      <c r="E396" s="108"/>
      <c r="F396" s="108"/>
      <c r="G396" s="109"/>
      <c r="H396" s="110"/>
    </row>
    <row r="397" spans="1:8" ht="19.5" customHeight="1" x14ac:dyDescent="0.15">
      <c r="A397" s="97"/>
      <c r="B397" s="111"/>
      <c r="C397" s="112"/>
      <c r="D397" s="108"/>
      <c r="E397" s="108"/>
      <c r="F397" s="108"/>
      <c r="G397" s="109"/>
      <c r="H397" s="110"/>
    </row>
    <row r="398" spans="1:8" ht="19.5" customHeight="1" x14ac:dyDescent="0.15">
      <c r="A398" s="97"/>
      <c r="B398" s="111"/>
      <c r="C398" s="112"/>
      <c r="D398" s="108"/>
      <c r="E398" s="108"/>
      <c r="F398" s="108"/>
      <c r="G398" s="109"/>
      <c r="H398" s="110"/>
    </row>
    <row r="399" spans="1:8" ht="19.5" customHeight="1" x14ac:dyDescent="0.15">
      <c r="A399" s="97"/>
      <c r="B399" s="111"/>
      <c r="C399" s="112"/>
      <c r="D399" s="108"/>
      <c r="E399" s="108"/>
      <c r="F399" s="108"/>
      <c r="G399" s="109"/>
      <c r="H399" s="110"/>
    </row>
    <row r="400" spans="1:8" ht="19.5" customHeight="1" x14ac:dyDescent="0.15">
      <c r="A400" s="97"/>
      <c r="B400" s="111"/>
      <c r="C400" s="112"/>
      <c r="D400" s="108"/>
      <c r="E400" s="108"/>
      <c r="F400" s="108"/>
      <c r="G400" s="109"/>
      <c r="H400" s="110"/>
    </row>
    <row r="401" spans="1:8" ht="19.5" customHeight="1" x14ac:dyDescent="0.15">
      <c r="A401" s="97"/>
      <c r="B401" s="111"/>
      <c r="C401" s="112"/>
      <c r="D401" s="108"/>
      <c r="E401" s="108"/>
      <c r="F401" s="108"/>
      <c r="G401" s="109"/>
      <c r="H401" s="110"/>
    </row>
    <row r="402" spans="1:8" ht="19.5" customHeight="1" x14ac:dyDescent="0.15">
      <c r="A402" s="97"/>
      <c r="B402" s="111"/>
      <c r="C402" s="112"/>
      <c r="D402" s="108"/>
      <c r="E402" s="108"/>
      <c r="F402" s="108"/>
      <c r="G402" s="109"/>
      <c r="H402" s="110"/>
    </row>
    <row r="403" spans="1:8" ht="19.5" customHeight="1" x14ac:dyDescent="0.15">
      <c r="A403" s="97"/>
      <c r="B403" s="111"/>
      <c r="C403" s="112"/>
      <c r="D403" s="108"/>
      <c r="E403" s="108"/>
      <c r="F403" s="108"/>
      <c r="G403" s="109"/>
      <c r="H403" s="110"/>
    </row>
    <row r="404" spans="1:8" ht="19.5" customHeight="1" x14ac:dyDescent="0.15">
      <c r="A404" s="97"/>
      <c r="B404" s="111"/>
      <c r="C404" s="112"/>
      <c r="D404" s="108"/>
      <c r="E404" s="108"/>
      <c r="F404" s="108"/>
      <c r="G404" s="109"/>
      <c r="H404" s="110"/>
    </row>
    <row r="405" spans="1:8" ht="19.5" customHeight="1" x14ac:dyDescent="0.15">
      <c r="A405" s="97"/>
      <c r="B405" s="111"/>
      <c r="C405" s="112"/>
      <c r="D405" s="108"/>
      <c r="E405" s="108"/>
      <c r="F405" s="108"/>
      <c r="G405" s="109"/>
      <c r="H405" s="110"/>
    </row>
    <row r="406" spans="1:8" ht="19.5" customHeight="1" x14ac:dyDescent="0.15">
      <c r="A406" s="97"/>
      <c r="B406" s="111"/>
      <c r="C406" s="112"/>
      <c r="D406" s="108"/>
      <c r="E406" s="108"/>
      <c r="F406" s="108"/>
      <c r="G406" s="109"/>
      <c r="H406" s="110"/>
    </row>
    <row r="407" spans="1:8" ht="19.5" customHeight="1" x14ac:dyDescent="0.15">
      <c r="A407" s="97"/>
      <c r="B407" s="111"/>
      <c r="C407" s="112"/>
      <c r="D407" s="108"/>
      <c r="E407" s="108"/>
      <c r="F407" s="108"/>
      <c r="G407" s="109"/>
      <c r="H407" s="110"/>
    </row>
    <row r="408" spans="1:8" ht="19.5" customHeight="1" x14ac:dyDescent="0.15">
      <c r="A408" s="97"/>
      <c r="B408" s="111"/>
      <c r="C408" s="112"/>
      <c r="D408" s="108"/>
      <c r="E408" s="108"/>
      <c r="F408" s="108"/>
      <c r="G408" s="109"/>
      <c r="H408" s="110"/>
    </row>
    <row r="409" spans="1:8" ht="19.5" customHeight="1" x14ac:dyDescent="0.15">
      <c r="A409" s="97"/>
      <c r="B409" s="111"/>
      <c r="C409" s="112"/>
      <c r="D409" s="108"/>
      <c r="E409" s="108"/>
      <c r="F409" s="108"/>
      <c r="G409" s="109"/>
      <c r="H409" s="110"/>
    </row>
    <row r="410" spans="1:8" ht="19.5" customHeight="1" x14ac:dyDescent="0.15">
      <c r="A410" s="97"/>
      <c r="B410" s="111"/>
      <c r="C410" s="112"/>
      <c r="D410" s="108"/>
      <c r="E410" s="108"/>
      <c r="F410" s="108"/>
      <c r="G410" s="109"/>
      <c r="H410" s="110"/>
    </row>
    <row r="411" spans="1:8" ht="19.5" customHeight="1" x14ac:dyDescent="0.15">
      <c r="A411" s="97"/>
      <c r="B411" s="111"/>
      <c r="C411" s="112"/>
      <c r="D411" s="108"/>
      <c r="E411" s="108"/>
      <c r="F411" s="108"/>
      <c r="G411" s="109"/>
      <c r="H411" s="110"/>
    </row>
    <row r="412" spans="1:8" ht="19.5" customHeight="1" x14ac:dyDescent="0.15">
      <c r="A412" s="97"/>
      <c r="B412" s="111"/>
      <c r="C412" s="112"/>
      <c r="D412" s="108"/>
      <c r="E412" s="108"/>
      <c r="F412" s="108"/>
      <c r="G412" s="109"/>
      <c r="H412" s="110"/>
    </row>
    <row r="413" spans="1:8" ht="19.5" customHeight="1" x14ac:dyDescent="0.15">
      <c r="A413" s="97"/>
      <c r="B413" s="111"/>
      <c r="C413" s="112"/>
      <c r="D413" s="108"/>
      <c r="E413" s="108"/>
      <c r="F413" s="108"/>
      <c r="G413" s="109"/>
      <c r="H413" s="110"/>
    </row>
    <row r="414" spans="1:8" ht="19.5" customHeight="1" x14ac:dyDescent="0.15">
      <c r="A414" s="97"/>
      <c r="B414" s="111"/>
      <c r="C414" s="112"/>
      <c r="D414" s="108"/>
      <c r="E414" s="108"/>
      <c r="F414" s="108"/>
      <c r="G414" s="109"/>
      <c r="H414" s="110"/>
    </row>
    <row r="415" spans="1:8" ht="19.5" customHeight="1" x14ac:dyDescent="0.15">
      <c r="A415" s="97"/>
      <c r="B415" s="111"/>
      <c r="C415" s="112"/>
      <c r="D415" s="108"/>
      <c r="E415" s="108"/>
      <c r="F415" s="108"/>
      <c r="G415" s="109"/>
      <c r="H415" s="110"/>
    </row>
    <row r="416" spans="1:8" ht="19.5" customHeight="1" x14ac:dyDescent="0.15">
      <c r="A416" s="97"/>
      <c r="B416" s="111"/>
      <c r="C416" s="112"/>
      <c r="D416" s="108"/>
      <c r="E416" s="108"/>
      <c r="F416" s="108"/>
      <c r="G416" s="109"/>
      <c r="H416" s="110"/>
    </row>
    <row r="417" spans="1:8" ht="19.5" customHeight="1" x14ac:dyDescent="0.15">
      <c r="A417" s="97"/>
      <c r="B417" s="111"/>
      <c r="C417" s="112"/>
      <c r="D417" s="108"/>
      <c r="E417" s="108"/>
      <c r="F417" s="108"/>
      <c r="G417" s="109"/>
      <c r="H417" s="110"/>
    </row>
    <row r="418" spans="1:8" ht="19.5" customHeight="1" x14ac:dyDescent="0.15">
      <c r="A418" s="97"/>
      <c r="B418" s="111"/>
      <c r="C418" s="112"/>
      <c r="D418" s="108"/>
      <c r="E418" s="108"/>
      <c r="F418" s="108"/>
      <c r="G418" s="109"/>
      <c r="H418" s="110"/>
    </row>
    <row r="419" spans="1:8" ht="19.5" customHeight="1" x14ac:dyDescent="0.15">
      <c r="A419" s="97"/>
      <c r="B419" s="111"/>
      <c r="C419" s="112"/>
      <c r="D419" s="108"/>
      <c r="E419" s="108"/>
      <c r="F419" s="108"/>
      <c r="G419" s="109"/>
      <c r="H419" s="110"/>
    </row>
    <row r="420" spans="1:8" ht="19.5" customHeight="1" x14ac:dyDescent="0.15">
      <c r="A420" s="97"/>
      <c r="B420" s="111"/>
      <c r="C420" s="112"/>
      <c r="D420" s="108"/>
      <c r="E420" s="108"/>
      <c r="F420" s="108"/>
      <c r="G420" s="109"/>
      <c r="H420" s="110"/>
    </row>
    <row r="421" spans="1:8" ht="19.5" customHeight="1" x14ac:dyDescent="0.15">
      <c r="A421" s="97"/>
      <c r="B421" s="111"/>
      <c r="C421" s="112"/>
      <c r="D421" s="108"/>
      <c r="E421" s="108"/>
      <c r="F421" s="108"/>
      <c r="G421" s="109"/>
      <c r="H421" s="110"/>
    </row>
    <row r="422" spans="1:8" ht="19.5" customHeight="1" x14ac:dyDescent="0.15">
      <c r="A422" s="97"/>
      <c r="B422" s="111"/>
      <c r="C422" s="112"/>
      <c r="D422" s="108"/>
      <c r="E422" s="108"/>
      <c r="F422" s="108"/>
      <c r="G422" s="109"/>
      <c r="H422" s="110"/>
    </row>
    <row r="423" spans="1:8" ht="19.5" customHeight="1" x14ac:dyDescent="0.15">
      <c r="A423" s="97"/>
      <c r="B423" s="111"/>
      <c r="C423" s="112"/>
      <c r="D423" s="108"/>
      <c r="E423" s="108"/>
      <c r="F423" s="108"/>
      <c r="G423" s="109"/>
      <c r="H423" s="110"/>
    </row>
    <row r="424" spans="1:8" ht="19.5" customHeight="1" x14ac:dyDescent="0.15">
      <c r="A424" s="97"/>
      <c r="B424" s="111"/>
      <c r="C424" s="112"/>
      <c r="D424" s="108"/>
      <c r="E424" s="108"/>
      <c r="F424" s="108"/>
      <c r="G424" s="109"/>
      <c r="H424" s="110"/>
    </row>
    <row r="425" spans="1:8" ht="19.5" customHeight="1" x14ac:dyDescent="0.15">
      <c r="A425" s="97"/>
      <c r="B425" s="111"/>
      <c r="C425" s="112"/>
      <c r="D425" s="108"/>
      <c r="E425" s="108"/>
      <c r="F425" s="108"/>
      <c r="G425" s="109"/>
      <c r="H425" s="110"/>
    </row>
    <row r="426" spans="1:8" ht="19.5" customHeight="1" x14ac:dyDescent="0.15">
      <c r="A426" s="97"/>
      <c r="B426" s="111"/>
      <c r="C426" s="112"/>
      <c r="D426" s="108"/>
      <c r="E426" s="108"/>
      <c r="F426" s="108"/>
      <c r="G426" s="109"/>
      <c r="H426" s="110"/>
    </row>
    <row r="427" spans="1:8" ht="19.5" customHeight="1" x14ac:dyDescent="0.15">
      <c r="A427" s="97"/>
      <c r="B427" s="111"/>
      <c r="C427" s="112"/>
      <c r="D427" s="108"/>
      <c r="E427" s="108"/>
      <c r="F427" s="108"/>
      <c r="G427" s="109"/>
      <c r="H427" s="110"/>
    </row>
    <row r="428" spans="1:8" ht="19.5" customHeight="1" x14ac:dyDescent="0.15">
      <c r="A428" s="97"/>
      <c r="B428" s="111"/>
      <c r="C428" s="112"/>
      <c r="D428" s="108"/>
      <c r="E428" s="108"/>
      <c r="F428" s="108"/>
      <c r="G428" s="109"/>
      <c r="H428" s="110"/>
    </row>
    <row r="429" spans="1:8" ht="19.5" customHeight="1" x14ac:dyDescent="0.15">
      <c r="A429" s="97"/>
      <c r="B429" s="111"/>
      <c r="C429" s="112"/>
      <c r="D429" s="108"/>
      <c r="E429" s="108"/>
      <c r="F429" s="108"/>
      <c r="G429" s="109"/>
      <c r="H429" s="110"/>
    </row>
    <row r="430" spans="1:8" ht="19.5" customHeight="1" x14ac:dyDescent="0.15">
      <c r="A430" s="97"/>
      <c r="B430" s="111"/>
      <c r="C430" s="112"/>
      <c r="D430" s="108"/>
      <c r="E430" s="108"/>
      <c r="F430" s="108"/>
      <c r="G430" s="109"/>
      <c r="H430" s="110"/>
    </row>
    <row r="431" spans="1:8" ht="19.5" customHeight="1" x14ac:dyDescent="0.15">
      <c r="A431" s="97"/>
      <c r="B431" s="111"/>
      <c r="C431" s="112"/>
      <c r="D431" s="108"/>
      <c r="E431" s="108"/>
      <c r="F431" s="108"/>
      <c r="G431" s="109"/>
      <c r="H431" s="110"/>
    </row>
    <row r="432" spans="1:8" ht="19.5" customHeight="1" x14ac:dyDescent="0.15">
      <c r="A432" s="97"/>
      <c r="B432" s="111"/>
      <c r="C432" s="112"/>
      <c r="D432" s="108"/>
      <c r="E432" s="108"/>
      <c r="F432" s="108"/>
      <c r="G432" s="109"/>
      <c r="H432" s="110"/>
    </row>
    <row r="433" spans="1:8" ht="19.5" customHeight="1" x14ac:dyDescent="0.15">
      <c r="A433" s="97"/>
      <c r="B433" s="111"/>
      <c r="C433" s="112"/>
      <c r="D433" s="108"/>
      <c r="E433" s="108"/>
      <c r="F433" s="108"/>
      <c r="G433" s="109"/>
      <c r="H433" s="110"/>
    </row>
    <row r="434" spans="1:8" ht="19.5" customHeight="1" x14ac:dyDescent="0.15">
      <c r="A434" s="97"/>
      <c r="B434" s="111"/>
      <c r="C434" s="112"/>
      <c r="D434" s="108"/>
      <c r="E434" s="108"/>
      <c r="F434" s="108"/>
      <c r="G434" s="109"/>
      <c r="H434" s="110"/>
    </row>
    <row r="435" spans="1:8" ht="19.5" customHeight="1" x14ac:dyDescent="0.15">
      <c r="A435" s="97"/>
      <c r="B435" s="111"/>
      <c r="C435" s="112"/>
      <c r="D435" s="108"/>
      <c r="E435" s="108"/>
      <c r="F435" s="108"/>
      <c r="G435" s="109"/>
      <c r="H435" s="110"/>
    </row>
    <row r="436" spans="1:8" ht="19.5" customHeight="1" x14ac:dyDescent="0.15">
      <c r="A436" s="97"/>
      <c r="B436" s="111"/>
      <c r="C436" s="112"/>
      <c r="D436" s="108"/>
      <c r="E436" s="108"/>
      <c r="F436" s="108"/>
      <c r="G436" s="109"/>
      <c r="H436" s="110"/>
    </row>
    <row r="437" spans="1:8" ht="19.5" customHeight="1" x14ac:dyDescent="0.15">
      <c r="A437" s="97"/>
      <c r="B437" s="111"/>
      <c r="C437" s="112"/>
      <c r="D437" s="108"/>
      <c r="E437" s="108"/>
      <c r="F437" s="108"/>
      <c r="G437" s="109"/>
      <c r="H437" s="110"/>
    </row>
    <row r="438" spans="1:8" ht="19.5" customHeight="1" x14ac:dyDescent="0.15">
      <c r="A438" s="97"/>
      <c r="B438" s="111"/>
      <c r="C438" s="112"/>
      <c r="D438" s="108"/>
      <c r="E438" s="108"/>
      <c r="F438" s="108"/>
      <c r="G438" s="109"/>
      <c r="H438" s="110"/>
    </row>
    <row r="439" spans="1:8" ht="19.5" customHeight="1" x14ac:dyDescent="0.15">
      <c r="A439" s="97"/>
      <c r="B439" s="111"/>
      <c r="C439" s="112"/>
      <c r="D439" s="108"/>
      <c r="E439" s="108"/>
      <c r="F439" s="108"/>
      <c r="G439" s="109"/>
      <c r="H439" s="110"/>
    </row>
    <row r="440" spans="1:8" ht="19.5" customHeight="1" x14ac:dyDescent="0.15">
      <c r="A440" s="97"/>
      <c r="B440" s="111"/>
      <c r="C440" s="112"/>
      <c r="D440" s="108"/>
      <c r="E440" s="108"/>
      <c r="F440" s="108"/>
      <c r="G440" s="109"/>
      <c r="H440" s="110"/>
    </row>
    <row r="441" spans="1:8" ht="19.5" customHeight="1" x14ac:dyDescent="0.15">
      <c r="A441" s="97"/>
      <c r="B441" s="111"/>
      <c r="C441" s="112"/>
      <c r="D441" s="108"/>
      <c r="E441" s="108"/>
      <c r="F441" s="108"/>
      <c r="G441" s="109"/>
      <c r="H441" s="110"/>
    </row>
    <row r="442" spans="1:8" ht="19.5" customHeight="1" x14ac:dyDescent="0.15">
      <c r="A442" s="97"/>
      <c r="B442" s="111"/>
      <c r="C442" s="112"/>
      <c r="D442" s="108"/>
      <c r="E442" s="108"/>
      <c r="F442" s="108"/>
      <c r="G442" s="109"/>
      <c r="H442" s="110"/>
    </row>
    <row r="443" spans="1:8" ht="19.5" customHeight="1" x14ac:dyDescent="0.15">
      <c r="A443" s="97"/>
      <c r="B443" s="111"/>
      <c r="C443" s="112"/>
      <c r="D443" s="108"/>
      <c r="E443" s="108"/>
      <c r="F443" s="108"/>
      <c r="G443" s="109"/>
      <c r="H443" s="110"/>
    </row>
    <row r="444" spans="1:8" ht="19.5" customHeight="1" x14ac:dyDescent="0.15">
      <c r="A444" s="97"/>
      <c r="B444" s="111"/>
      <c r="C444" s="112"/>
      <c r="D444" s="108"/>
      <c r="E444" s="108"/>
      <c r="F444" s="108"/>
      <c r="G444" s="109"/>
      <c r="H444" s="110"/>
    </row>
    <row r="445" spans="1:8" ht="19.5" customHeight="1" x14ac:dyDescent="0.15">
      <c r="A445" s="97"/>
      <c r="B445" s="111"/>
      <c r="C445" s="112"/>
      <c r="D445" s="108"/>
      <c r="E445" s="108"/>
      <c r="F445" s="108"/>
      <c r="G445" s="109"/>
      <c r="H445" s="110"/>
    </row>
    <row r="446" spans="1:8" ht="19.5" customHeight="1" x14ac:dyDescent="0.15">
      <c r="A446" s="97"/>
      <c r="B446" s="111"/>
      <c r="C446" s="112"/>
      <c r="D446" s="108"/>
      <c r="E446" s="108"/>
      <c r="F446" s="108"/>
      <c r="G446" s="109"/>
      <c r="H446" s="110"/>
    </row>
    <row r="447" spans="1:8" ht="19.5" customHeight="1" x14ac:dyDescent="0.15">
      <c r="A447" s="97"/>
      <c r="B447" s="111"/>
      <c r="C447" s="112"/>
      <c r="D447" s="108"/>
      <c r="E447" s="108"/>
      <c r="F447" s="108"/>
      <c r="G447" s="109"/>
      <c r="H447" s="110"/>
    </row>
    <row r="448" spans="1:8" ht="19.5" customHeight="1" x14ac:dyDescent="0.15">
      <c r="A448" s="97"/>
      <c r="B448" s="111"/>
      <c r="C448" s="112"/>
      <c r="D448" s="108"/>
      <c r="E448" s="108"/>
      <c r="F448" s="108"/>
      <c r="G448" s="109"/>
      <c r="H448" s="110"/>
    </row>
    <row r="449" spans="1:8" ht="19.5" customHeight="1" x14ac:dyDescent="0.15">
      <c r="A449" s="97"/>
      <c r="B449" s="111"/>
      <c r="C449" s="112"/>
      <c r="D449" s="108"/>
      <c r="E449" s="108"/>
      <c r="F449" s="108"/>
      <c r="G449" s="109"/>
      <c r="H449" s="110"/>
    </row>
    <row r="450" spans="1:8" ht="19.5" customHeight="1" x14ac:dyDescent="0.15">
      <c r="A450" s="97"/>
      <c r="B450" s="111"/>
      <c r="C450" s="112"/>
      <c r="D450" s="108"/>
      <c r="E450" s="108"/>
      <c r="F450" s="108"/>
      <c r="G450" s="109"/>
      <c r="H450" s="110"/>
    </row>
    <row r="451" spans="1:8" ht="19.5" customHeight="1" x14ac:dyDescent="0.15">
      <c r="A451" s="97"/>
      <c r="B451" s="111"/>
      <c r="C451" s="112"/>
      <c r="D451" s="108"/>
      <c r="E451" s="108"/>
      <c r="F451" s="108"/>
      <c r="G451" s="109"/>
      <c r="H451" s="110"/>
    </row>
    <row r="452" spans="1:8" ht="19.5" customHeight="1" x14ac:dyDescent="0.15">
      <c r="A452" s="97"/>
      <c r="B452" s="111"/>
      <c r="C452" s="112"/>
      <c r="D452" s="108"/>
      <c r="E452" s="108"/>
      <c r="F452" s="108"/>
      <c r="G452" s="109"/>
      <c r="H452" s="110"/>
    </row>
    <row r="453" spans="1:8" ht="19.5" customHeight="1" x14ac:dyDescent="0.15">
      <c r="A453" s="97"/>
      <c r="B453" s="111"/>
      <c r="C453" s="112"/>
      <c r="D453" s="108"/>
      <c r="E453" s="108"/>
      <c r="F453" s="108"/>
      <c r="G453" s="109"/>
      <c r="H453" s="110"/>
    </row>
    <row r="454" spans="1:8" ht="19.5" customHeight="1" x14ac:dyDescent="0.15">
      <c r="A454" s="97"/>
      <c r="B454" s="111"/>
      <c r="C454" s="112"/>
      <c r="D454" s="108"/>
      <c r="E454" s="108"/>
      <c r="F454" s="108"/>
      <c r="G454" s="109"/>
      <c r="H454" s="110"/>
    </row>
    <row r="455" spans="1:8" ht="19.5" customHeight="1" x14ac:dyDescent="0.15">
      <c r="A455" s="97"/>
      <c r="B455" s="111"/>
      <c r="C455" s="112"/>
      <c r="D455" s="108"/>
      <c r="E455" s="108"/>
      <c r="F455" s="108"/>
      <c r="G455" s="109"/>
      <c r="H455" s="110"/>
    </row>
    <row r="456" spans="1:8" ht="19.5" customHeight="1" x14ac:dyDescent="0.15">
      <c r="A456" s="97"/>
      <c r="B456" s="111"/>
      <c r="C456" s="112"/>
      <c r="D456" s="108"/>
      <c r="E456" s="108"/>
      <c r="F456" s="108"/>
      <c r="G456" s="109"/>
      <c r="H456" s="110"/>
    </row>
    <row r="457" spans="1:8" ht="19.5" customHeight="1" x14ac:dyDescent="0.15">
      <c r="A457" s="97"/>
      <c r="B457" s="111"/>
      <c r="C457" s="112"/>
      <c r="D457" s="108"/>
      <c r="E457" s="108"/>
      <c r="F457" s="108"/>
      <c r="G457" s="109"/>
      <c r="H457" s="110"/>
    </row>
    <row r="458" spans="1:8" ht="19.5" customHeight="1" x14ac:dyDescent="0.15">
      <c r="A458" s="97"/>
      <c r="B458" s="111"/>
      <c r="C458" s="112"/>
      <c r="D458" s="108"/>
      <c r="E458" s="108"/>
      <c r="F458" s="108"/>
      <c r="G458" s="109"/>
      <c r="H458" s="110"/>
    </row>
    <row r="459" spans="1:8" ht="19.5" customHeight="1" x14ac:dyDescent="0.15">
      <c r="A459" s="97"/>
      <c r="B459" s="111"/>
      <c r="C459" s="112"/>
      <c r="D459" s="108"/>
      <c r="E459" s="108"/>
      <c r="F459" s="108"/>
      <c r="G459" s="109"/>
      <c r="H459" s="110"/>
    </row>
    <row r="460" spans="1:8" ht="19.5" customHeight="1" x14ac:dyDescent="0.15">
      <c r="A460" s="97"/>
      <c r="B460" s="111"/>
      <c r="C460" s="112"/>
      <c r="D460" s="108"/>
      <c r="E460" s="108"/>
      <c r="F460" s="108"/>
      <c r="G460" s="109"/>
      <c r="H460" s="110"/>
    </row>
    <row r="461" spans="1:8" ht="19.5" customHeight="1" x14ac:dyDescent="0.15">
      <c r="A461" s="97"/>
      <c r="B461" s="111"/>
      <c r="C461" s="112"/>
      <c r="D461" s="108"/>
      <c r="E461" s="108"/>
      <c r="F461" s="108"/>
      <c r="G461" s="109"/>
      <c r="H461" s="110"/>
    </row>
    <row r="462" spans="1:8" ht="19.5" customHeight="1" x14ac:dyDescent="0.15">
      <c r="A462" s="97"/>
      <c r="B462" s="111"/>
      <c r="C462" s="112"/>
      <c r="D462" s="108"/>
      <c r="E462" s="108"/>
      <c r="F462" s="108"/>
      <c r="G462" s="109"/>
      <c r="H462" s="110"/>
    </row>
    <row r="463" spans="1:8" ht="19.5" customHeight="1" x14ac:dyDescent="0.15">
      <c r="A463" s="97"/>
      <c r="B463" s="111"/>
      <c r="C463" s="112"/>
      <c r="D463" s="108"/>
      <c r="E463" s="108"/>
      <c r="F463" s="108"/>
      <c r="G463" s="109"/>
      <c r="H463" s="110"/>
    </row>
    <row r="464" spans="1:8" ht="19.5" customHeight="1" x14ac:dyDescent="0.15">
      <c r="A464" s="97"/>
      <c r="B464" s="111"/>
      <c r="C464" s="112"/>
      <c r="D464" s="108"/>
      <c r="E464" s="108"/>
      <c r="F464" s="108"/>
      <c r="G464" s="109"/>
      <c r="H464" s="110"/>
    </row>
    <row r="465" spans="1:8" ht="19.5" customHeight="1" x14ac:dyDescent="0.15">
      <c r="A465" s="97"/>
      <c r="B465" s="111"/>
      <c r="C465" s="112"/>
      <c r="D465" s="108"/>
      <c r="E465" s="108"/>
      <c r="F465" s="108"/>
      <c r="G465" s="109"/>
      <c r="H465" s="110"/>
    </row>
    <row r="466" spans="1:8" ht="19.5" customHeight="1" x14ac:dyDescent="0.15">
      <c r="A466" s="97"/>
      <c r="B466" s="111"/>
      <c r="C466" s="112"/>
      <c r="D466" s="108"/>
      <c r="E466" s="108"/>
      <c r="F466" s="108"/>
      <c r="G466" s="109"/>
      <c r="H466" s="110"/>
    </row>
    <row r="467" spans="1:8" ht="19.5" customHeight="1" x14ac:dyDescent="0.15">
      <c r="A467" s="97"/>
      <c r="B467" s="111"/>
      <c r="C467" s="112"/>
      <c r="D467" s="108"/>
      <c r="E467" s="108"/>
      <c r="F467" s="108"/>
      <c r="G467" s="109"/>
      <c r="H467" s="110"/>
    </row>
    <row r="468" spans="1:8" ht="19.5" customHeight="1" x14ac:dyDescent="0.15">
      <c r="A468" s="97"/>
      <c r="B468" s="111"/>
      <c r="C468" s="112"/>
      <c r="D468" s="108"/>
      <c r="E468" s="108"/>
      <c r="F468" s="108"/>
      <c r="G468" s="109"/>
      <c r="H468" s="110"/>
    </row>
    <row r="469" spans="1:8" ht="19.5" customHeight="1" x14ac:dyDescent="0.15">
      <c r="A469" s="97"/>
      <c r="B469" s="111"/>
      <c r="C469" s="112"/>
      <c r="D469" s="108"/>
      <c r="E469" s="108"/>
      <c r="F469" s="108"/>
      <c r="G469" s="109"/>
      <c r="H469" s="110"/>
    </row>
    <row r="470" spans="1:8" ht="19.5" customHeight="1" x14ac:dyDescent="0.15">
      <c r="A470" s="97"/>
      <c r="B470" s="111"/>
      <c r="C470" s="112"/>
      <c r="D470" s="108"/>
      <c r="E470" s="108"/>
      <c r="F470" s="108"/>
      <c r="G470" s="109"/>
      <c r="H470" s="110"/>
    </row>
    <row r="471" spans="1:8" ht="19.5" customHeight="1" x14ac:dyDescent="0.15">
      <c r="A471" s="97"/>
      <c r="B471" s="111"/>
      <c r="C471" s="112"/>
      <c r="D471" s="108"/>
      <c r="E471" s="108"/>
      <c r="F471" s="108"/>
      <c r="G471" s="109"/>
      <c r="H471" s="110"/>
    </row>
    <row r="472" spans="1:8" ht="19.5" customHeight="1" x14ac:dyDescent="0.15">
      <c r="A472" s="97"/>
      <c r="B472" s="111"/>
      <c r="C472" s="112"/>
      <c r="D472" s="108"/>
      <c r="E472" s="108"/>
      <c r="F472" s="108"/>
      <c r="G472" s="109"/>
      <c r="H472" s="110"/>
    </row>
    <row r="473" spans="1:8" ht="19.5" customHeight="1" x14ac:dyDescent="0.15">
      <c r="A473" s="97"/>
      <c r="B473" s="111"/>
      <c r="C473" s="112"/>
      <c r="D473" s="108"/>
      <c r="E473" s="108"/>
      <c r="F473" s="108"/>
      <c r="G473" s="109"/>
      <c r="H473" s="110"/>
    </row>
    <row r="474" spans="1:8" ht="19.5" customHeight="1" x14ac:dyDescent="0.15">
      <c r="A474" s="97"/>
      <c r="B474" s="111"/>
      <c r="C474" s="112"/>
      <c r="D474" s="108"/>
      <c r="E474" s="108"/>
      <c r="F474" s="108"/>
      <c r="G474" s="109"/>
      <c r="H474" s="110"/>
    </row>
    <row r="475" spans="1:8" ht="19.5" customHeight="1" x14ac:dyDescent="0.15">
      <c r="A475" s="97"/>
      <c r="B475" s="111"/>
      <c r="C475" s="112"/>
      <c r="D475" s="108"/>
      <c r="E475" s="108"/>
      <c r="F475" s="108"/>
      <c r="G475" s="109"/>
      <c r="H475" s="110"/>
    </row>
    <row r="476" spans="1:8" ht="19.5" customHeight="1" x14ac:dyDescent="0.15">
      <c r="A476" s="97"/>
      <c r="B476" s="111"/>
      <c r="C476" s="112"/>
      <c r="D476" s="108"/>
      <c r="E476" s="108"/>
      <c r="F476" s="108"/>
      <c r="G476" s="109"/>
      <c r="H476" s="110"/>
    </row>
    <row r="477" spans="1:8" ht="19.5" customHeight="1" x14ac:dyDescent="0.15">
      <c r="A477" s="97"/>
      <c r="B477" s="111"/>
      <c r="C477" s="112"/>
      <c r="D477" s="108"/>
      <c r="E477" s="108"/>
      <c r="F477" s="108"/>
      <c r="G477" s="109"/>
      <c r="H477" s="110"/>
    </row>
    <row r="478" spans="1:8" ht="19.5" customHeight="1" x14ac:dyDescent="0.15">
      <c r="A478" s="97"/>
      <c r="B478" s="111"/>
      <c r="C478" s="112"/>
      <c r="D478" s="108"/>
      <c r="E478" s="108"/>
      <c r="F478" s="108"/>
      <c r="G478" s="109"/>
      <c r="H478" s="110"/>
    </row>
    <row r="479" spans="1:8" ht="19.5" customHeight="1" x14ac:dyDescent="0.15">
      <c r="A479" s="97"/>
      <c r="B479" s="111"/>
      <c r="C479" s="112"/>
      <c r="D479" s="108"/>
      <c r="E479" s="108"/>
      <c r="F479" s="108"/>
      <c r="G479" s="109"/>
      <c r="H479" s="110"/>
    </row>
    <row r="480" spans="1:8" ht="19.5" customHeight="1" x14ac:dyDescent="0.15">
      <c r="A480" s="97"/>
      <c r="B480" s="111"/>
      <c r="C480" s="112"/>
      <c r="D480" s="108"/>
      <c r="E480" s="108"/>
      <c r="F480" s="108"/>
      <c r="G480" s="109"/>
      <c r="H480" s="110"/>
    </row>
    <row r="481" spans="1:8" ht="19.5" customHeight="1" x14ac:dyDescent="0.15">
      <c r="A481" s="97"/>
      <c r="B481" s="111"/>
      <c r="C481" s="112"/>
      <c r="D481" s="108"/>
      <c r="E481" s="108"/>
      <c r="F481" s="108"/>
      <c r="G481" s="109"/>
      <c r="H481" s="110"/>
    </row>
    <row r="482" spans="1:8" ht="19.5" customHeight="1" x14ac:dyDescent="0.15">
      <c r="A482" s="97"/>
      <c r="B482" s="111"/>
      <c r="C482" s="112"/>
      <c r="D482" s="108"/>
      <c r="E482" s="108"/>
      <c r="F482" s="108"/>
      <c r="G482" s="109"/>
      <c r="H482" s="110"/>
    </row>
    <row r="483" spans="1:8" ht="19.5" customHeight="1" x14ac:dyDescent="0.15">
      <c r="A483" s="97"/>
      <c r="B483" s="111"/>
      <c r="C483" s="112"/>
      <c r="D483" s="108"/>
      <c r="E483" s="108"/>
      <c r="F483" s="108"/>
      <c r="G483" s="109"/>
      <c r="H483" s="110"/>
    </row>
    <row r="484" spans="1:8" ht="19.5" customHeight="1" x14ac:dyDescent="0.15">
      <c r="A484" s="97"/>
      <c r="B484" s="111"/>
      <c r="C484" s="112"/>
      <c r="D484" s="108"/>
      <c r="E484" s="108"/>
      <c r="F484" s="108"/>
      <c r="G484" s="109"/>
      <c r="H484" s="110"/>
    </row>
    <row r="485" spans="1:8" ht="19.5" customHeight="1" x14ac:dyDescent="0.15">
      <c r="A485" s="97"/>
      <c r="B485" s="111"/>
      <c r="C485" s="112"/>
      <c r="D485" s="108"/>
      <c r="E485" s="108"/>
      <c r="F485" s="108"/>
      <c r="G485" s="109"/>
      <c r="H485" s="110"/>
    </row>
    <row r="486" spans="1:8" ht="19.5" customHeight="1" x14ac:dyDescent="0.15">
      <c r="A486" s="97"/>
      <c r="B486" s="111"/>
      <c r="C486" s="112"/>
      <c r="D486" s="108"/>
      <c r="E486" s="108"/>
      <c r="F486" s="108"/>
      <c r="G486" s="109"/>
      <c r="H486" s="110"/>
    </row>
    <row r="487" spans="1:8" ht="19.5" customHeight="1" x14ac:dyDescent="0.15">
      <c r="A487" s="97"/>
      <c r="B487" s="111"/>
      <c r="C487" s="112"/>
      <c r="D487" s="108"/>
      <c r="E487" s="108"/>
      <c r="F487" s="108"/>
      <c r="G487" s="109"/>
      <c r="H487" s="110"/>
    </row>
    <row r="488" spans="1:8" ht="19.5" customHeight="1" x14ac:dyDescent="0.15">
      <c r="A488" s="97"/>
      <c r="B488" s="111"/>
      <c r="C488" s="112"/>
      <c r="D488" s="108"/>
      <c r="E488" s="108"/>
      <c r="F488" s="108"/>
      <c r="G488" s="109"/>
      <c r="H488" s="110"/>
    </row>
    <row r="489" spans="1:8" ht="19.5" customHeight="1" x14ac:dyDescent="0.15">
      <c r="A489" s="97"/>
      <c r="B489" s="111"/>
      <c r="C489" s="112"/>
      <c r="D489" s="108"/>
      <c r="E489" s="108"/>
      <c r="F489" s="108"/>
      <c r="G489" s="109"/>
      <c r="H489" s="110"/>
    </row>
    <row r="490" spans="1:8" ht="19.5" customHeight="1" x14ac:dyDescent="0.15">
      <c r="A490" s="97"/>
      <c r="B490" s="111"/>
      <c r="C490" s="112"/>
      <c r="D490" s="108"/>
      <c r="E490" s="108"/>
      <c r="F490" s="108"/>
      <c r="G490" s="109"/>
      <c r="H490" s="110"/>
    </row>
    <row r="491" spans="1:8" ht="19.5" customHeight="1" x14ac:dyDescent="0.15">
      <c r="A491" s="97"/>
      <c r="B491" s="111"/>
      <c r="C491" s="112"/>
      <c r="D491" s="108"/>
      <c r="E491" s="108"/>
      <c r="F491" s="108"/>
      <c r="G491" s="109"/>
      <c r="H491" s="110"/>
    </row>
    <row r="492" spans="1:8" ht="19.5" customHeight="1" x14ac:dyDescent="0.15">
      <c r="A492" s="97"/>
      <c r="B492" s="111"/>
      <c r="C492" s="112"/>
      <c r="D492" s="108"/>
      <c r="E492" s="108"/>
      <c r="F492" s="108"/>
      <c r="G492" s="109"/>
      <c r="H492" s="110"/>
    </row>
    <row r="493" spans="1:8" ht="19.5" customHeight="1" x14ac:dyDescent="0.15">
      <c r="A493" s="97"/>
      <c r="B493" s="111"/>
      <c r="C493" s="112"/>
      <c r="D493" s="108"/>
      <c r="E493" s="108"/>
      <c r="F493" s="108"/>
      <c r="G493" s="109"/>
      <c r="H493" s="110"/>
    </row>
    <row r="494" spans="1:8" ht="19.5" customHeight="1" x14ac:dyDescent="0.15">
      <c r="A494" s="97"/>
      <c r="B494" s="111"/>
      <c r="C494" s="112"/>
      <c r="D494" s="108"/>
      <c r="E494" s="108"/>
      <c r="F494" s="108"/>
      <c r="G494" s="109"/>
      <c r="H494" s="110"/>
    </row>
    <row r="495" spans="1:8" ht="19.5" customHeight="1" x14ac:dyDescent="0.15">
      <c r="A495" s="97"/>
      <c r="B495" s="111"/>
      <c r="C495" s="112"/>
      <c r="D495" s="108"/>
      <c r="E495" s="108"/>
      <c r="F495" s="108"/>
      <c r="G495" s="109"/>
      <c r="H495" s="110"/>
    </row>
    <row r="496" spans="1:8" ht="19.5" customHeight="1" x14ac:dyDescent="0.15">
      <c r="A496" s="97"/>
      <c r="B496" s="111"/>
      <c r="C496" s="112"/>
      <c r="D496" s="108"/>
      <c r="E496" s="108"/>
      <c r="F496" s="108"/>
      <c r="G496" s="109"/>
      <c r="H496" s="110"/>
    </row>
    <row r="497" spans="1:8" ht="19.5" customHeight="1" x14ac:dyDescent="0.15">
      <c r="A497" s="97"/>
      <c r="B497" s="111"/>
      <c r="C497" s="112"/>
      <c r="D497" s="108"/>
      <c r="E497" s="108"/>
      <c r="F497" s="108"/>
      <c r="G497" s="109"/>
      <c r="H497" s="110"/>
    </row>
    <row r="498" spans="1:8" ht="19.5" customHeight="1" x14ac:dyDescent="0.15">
      <c r="A498" s="97"/>
      <c r="B498" s="111"/>
      <c r="C498" s="112"/>
      <c r="D498" s="108"/>
      <c r="E498" s="108"/>
      <c r="F498" s="108"/>
      <c r="G498" s="109"/>
      <c r="H498" s="110"/>
    </row>
    <row r="499" spans="1:8" ht="19.5" customHeight="1" x14ac:dyDescent="0.15">
      <c r="A499" s="97"/>
      <c r="B499" s="111"/>
      <c r="C499" s="112"/>
      <c r="D499" s="108"/>
      <c r="E499" s="108"/>
      <c r="F499" s="108"/>
      <c r="G499" s="109"/>
      <c r="H499" s="110"/>
    </row>
    <row r="500" spans="1:8" ht="19.5" customHeight="1" x14ac:dyDescent="0.15">
      <c r="A500" s="97"/>
      <c r="B500" s="111"/>
      <c r="C500" s="112"/>
      <c r="D500" s="108"/>
      <c r="E500" s="108"/>
      <c r="F500" s="108"/>
      <c r="G500" s="109"/>
      <c r="H500" s="110"/>
    </row>
    <row r="501" spans="1:8" ht="19.5" customHeight="1" x14ac:dyDescent="0.15">
      <c r="A501" s="97"/>
      <c r="B501" s="111"/>
      <c r="C501" s="112"/>
      <c r="D501" s="108"/>
      <c r="E501" s="108"/>
      <c r="F501" s="108"/>
      <c r="G501" s="109"/>
      <c r="H501" s="110"/>
    </row>
    <row r="502" spans="1:8" ht="19.5" customHeight="1" x14ac:dyDescent="0.15">
      <c r="A502" s="97"/>
      <c r="B502" s="111"/>
      <c r="C502" s="112"/>
      <c r="D502" s="108"/>
      <c r="E502" s="108"/>
      <c r="F502" s="108"/>
      <c r="G502" s="109"/>
      <c r="H502" s="110"/>
    </row>
    <row r="503" spans="1:8" ht="19.5" customHeight="1" x14ac:dyDescent="0.15">
      <c r="A503" s="97"/>
      <c r="B503" s="111"/>
      <c r="C503" s="112"/>
      <c r="D503" s="108"/>
      <c r="E503" s="108"/>
      <c r="F503" s="108"/>
      <c r="G503" s="109"/>
      <c r="H503" s="110"/>
    </row>
    <row r="504" spans="1:8" ht="19.5" customHeight="1" x14ac:dyDescent="0.15">
      <c r="A504" s="97"/>
      <c r="B504" s="111"/>
      <c r="C504" s="112"/>
      <c r="D504" s="108"/>
      <c r="E504" s="108"/>
      <c r="F504" s="108"/>
      <c r="G504" s="109"/>
      <c r="H504" s="110"/>
    </row>
    <row r="505" spans="1:8" ht="19.5" customHeight="1" x14ac:dyDescent="0.15">
      <c r="A505" s="97"/>
      <c r="B505" s="111"/>
      <c r="C505" s="112"/>
      <c r="D505" s="108"/>
      <c r="E505" s="108"/>
      <c r="F505" s="108"/>
      <c r="G505" s="109"/>
      <c r="H505" s="110"/>
    </row>
    <row r="506" spans="1:8" ht="19.5" customHeight="1" x14ac:dyDescent="0.15">
      <c r="A506" s="97"/>
      <c r="B506" s="111"/>
      <c r="C506" s="112"/>
      <c r="D506" s="108"/>
      <c r="E506" s="108"/>
      <c r="F506" s="108"/>
      <c r="G506" s="109"/>
      <c r="H506" s="110"/>
    </row>
    <row r="507" spans="1:8" ht="19.5" customHeight="1" x14ac:dyDescent="0.15">
      <c r="A507" s="97"/>
      <c r="B507" s="111"/>
      <c r="C507" s="112"/>
      <c r="D507" s="108"/>
      <c r="E507" s="108"/>
      <c r="F507" s="108"/>
      <c r="G507" s="109"/>
      <c r="H507" s="110"/>
    </row>
    <row r="508" spans="1:8" ht="19.5" customHeight="1" x14ac:dyDescent="0.15">
      <c r="A508" s="97"/>
      <c r="B508" s="111"/>
      <c r="C508" s="112"/>
      <c r="D508" s="108"/>
      <c r="E508" s="108"/>
      <c r="F508" s="108"/>
      <c r="G508" s="109"/>
      <c r="H508" s="110"/>
    </row>
    <row r="509" spans="1:8" ht="19.5" customHeight="1" x14ac:dyDescent="0.15">
      <c r="A509" s="97"/>
      <c r="B509" s="111"/>
      <c r="C509" s="112"/>
      <c r="D509" s="108"/>
      <c r="E509" s="108"/>
      <c r="F509" s="108"/>
      <c r="G509" s="109"/>
      <c r="H509" s="110"/>
    </row>
    <row r="510" spans="1:8" ht="19.5" customHeight="1" x14ac:dyDescent="0.15">
      <c r="A510" s="97"/>
      <c r="B510" s="111"/>
      <c r="C510" s="112"/>
      <c r="D510" s="108"/>
      <c r="E510" s="108"/>
      <c r="F510" s="108"/>
      <c r="G510" s="109"/>
      <c r="H510" s="110"/>
    </row>
    <row r="511" spans="1:8" ht="19.5" customHeight="1" x14ac:dyDescent="0.15">
      <c r="A511" s="97"/>
      <c r="B511" s="111"/>
      <c r="C511" s="112"/>
      <c r="D511" s="108"/>
      <c r="E511" s="108"/>
      <c r="F511" s="108"/>
      <c r="G511" s="109"/>
      <c r="H511" s="110"/>
    </row>
    <row r="512" spans="1:8" ht="19.5" customHeight="1" x14ac:dyDescent="0.15">
      <c r="A512" s="97"/>
      <c r="B512" s="111"/>
      <c r="C512" s="112"/>
      <c r="D512" s="108"/>
      <c r="E512" s="108"/>
      <c r="F512" s="108"/>
      <c r="G512" s="109"/>
      <c r="H512" s="110"/>
    </row>
    <row r="513" spans="1:8" ht="19.5" customHeight="1" x14ac:dyDescent="0.15">
      <c r="A513" s="97"/>
      <c r="B513" s="111"/>
      <c r="C513" s="112"/>
      <c r="D513" s="108"/>
      <c r="E513" s="108"/>
      <c r="F513" s="108"/>
      <c r="G513" s="109"/>
      <c r="H513" s="110"/>
    </row>
    <row r="514" spans="1:8" ht="19.5" customHeight="1" x14ac:dyDescent="0.15">
      <c r="A514" s="97"/>
      <c r="B514" s="111"/>
      <c r="C514" s="112"/>
      <c r="D514" s="108"/>
      <c r="E514" s="108"/>
      <c r="F514" s="108"/>
      <c r="G514" s="109"/>
      <c r="H514" s="110"/>
    </row>
    <row r="515" spans="1:8" ht="19.5" customHeight="1" x14ac:dyDescent="0.15">
      <c r="A515" s="97"/>
      <c r="B515" s="111"/>
      <c r="C515" s="112"/>
      <c r="D515" s="108"/>
      <c r="E515" s="108"/>
      <c r="F515" s="108"/>
      <c r="G515" s="109"/>
      <c r="H515" s="110"/>
    </row>
    <row r="516" spans="1:8" ht="19.5" customHeight="1" x14ac:dyDescent="0.15">
      <c r="A516" s="97"/>
      <c r="B516" s="111"/>
      <c r="C516" s="112"/>
      <c r="D516" s="108"/>
      <c r="E516" s="108"/>
      <c r="F516" s="108"/>
      <c r="G516" s="109"/>
      <c r="H516" s="110"/>
    </row>
    <row r="517" spans="1:8" ht="19.5" customHeight="1" x14ac:dyDescent="0.15">
      <c r="A517" s="97"/>
      <c r="B517" s="111"/>
      <c r="C517" s="112"/>
      <c r="D517" s="108"/>
      <c r="E517" s="108"/>
      <c r="F517" s="108"/>
      <c r="G517" s="109"/>
      <c r="H517" s="110"/>
    </row>
    <row r="518" spans="1:8" ht="19.5" customHeight="1" x14ac:dyDescent="0.15">
      <c r="A518" s="97"/>
      <c r="B518" s="111"/>
      <c r="C518" s="112"/>
      <c r="D518" s="108"/>
      <c r="E518" s="108"/>
      <c r="F518" s="108"/>
      <c r="G518" s="109"/>
      <c r="H518" s="110"/>
    </row>
    <row r="519" spans="1:8" ht="19.5" customHeight="1" x14ac:dyDescent="0.15">
      <c r="A519" s="97"/>
      <c r="B519" s="111"/>
      <c r="C519" s="112"/>
      <c r="D519" s="108"/>
      <c r="E519" s="108"/>
      <c r="F519" s="108"/>
      <c r="G519" s="109"/>
      <c r="H519" s="110"/>
    </row>
    <row r="520" spans="1:8" ht="19.5" customHeight="1" x14ac:dyDescent="0.15">
      <c r="A520" s="97"/>
      <c r="B520" s="111"/>
      <c r="C520" s="112"/>
      <c r="D520" s="108"/>
      <c r="E520" s="108"/>
      <c r="F520" s="108"/>
      <c r="G520" s="109"/>
      <c r="H520" s="110"/>
    </row>
    <row r="521" spans="1:8" ht="19.5" customHeight="1" x14ac:dyDescent="0.15">
      <c r="A521" s="97"/>
      <c r="B521" s="111"/>
      <c r="C521" s="112"/>
      <c r="D521" s="108"/>
      <c r="E521" s="108"/>
      <c r="F521" s="108"/>
      <c r="G521" s="109"/>
      <c r="H521" s="110"/>
    </row>
    <row r="522" spans="1:8" ht="19.5" customHeight="1" x14ac:dyDescent="0.15">
      <c r="A522" s="97"/>
      <c r="B522" s="111"/>
      <c r="C522" s="112"/>
      <c r="D522" s="108"/>
      <c r="E522" s="108"/>
      <c r="F522" s="108"/>
      <c r="G522" s="109"/>
      <c r="H522" s="110"/>
    </row>
    <row r="523" spans="1:8" ht="19.5" customHeight="1" x14ac:dyDescent="0.15">
      <c r="A523" s="97"/>
      <c r="B523" s="111"/>
      <c r="C523" s="112"/>
      <c r="D523" s="108"/>
      <c r="E523" s="108"/>
      <c r="F523" s="108"/>
      <c r="G523" s="109"/>
      <c r="H523" s="110"/>
    </row>
    <row r="524" spans="1:8" ht="19.5" customHeight="1" x14ac:dyDescent="0.15">
      <c r="A524" s="97"/>
      <c r="B524" s="111"/>
      <c r="C524" s="112"/>
      <c r="D524" s="108"/>
      <c r="E524" s="108"/>
      <c r="F524" s="108"/>
      <c r="G524" s="109"/>
      <c r="H524" s="110"/>
    </row>
    <row r="525" spans="1:8" ht="19.5" customHeight="1" x14ac:dyDescent="0.15">
      <c r="A525" s="97"/>
      <c r="B525" s="111"/>
      <c r="C525" s="112"/>
      <c r="D525" s="108"/>
      <c r="E525" s="108"/>
      <c r="F525" s="108"/>
      <c r="G525" s="109"/>
      <c r="H525" s="110"/>
    </row>
    <row r="526" spans="1:8" ht="19.5" customHeight="1" x14ac:dyDescent="0.15">
      <c r="A526" s="97"/>
      <c r="B526" s="111"/>
      <c r="C526" s="112"/>
      <c r="D526" s="108"/>
      <c r="E526" s="108"/>
      <c r="F526" s="108"/>
      <c r="G526" s="109"/>
      <c r="H526" s="110"/>
    </row>
    <row r="527" spans="1:8" ht="19.5" customHeight="1" x14ac:dyDescent="0.15">
      <c r="A527" s="97"/>
      <c r="B527" s="111"/>
      <c r="C527" s="112"/>
      <c r="D527" s="108"/>
      <c r="E527" s="108"/>
      <c r="F527" s="108"/>
      <c r="G527" s="109"/>
      <c r="H527" s="110"/>
    </row>
    <row r="528" spans="1:8" ht="19.5" customHeight="1" x14ac:dyDescent="0.15">
      <c r="A528" s="97"/>
      <c r="B528" s="111"/>
      <c r="C528" s="112"/>
      <c r="D528" s="108"/>
      <c r="E528" s="108"/>
      <c r="F528" s="108"/>
      <c r="G528" s="109"/>
      <c r="H528" s="110"/>
    </row>
    <row r="529" spans="1:8" ht="19.5" customHeight="1" x14ac:dyDescent="0.15">
      <c r="A529" s="97"/>
      <c r="B529" s="111"/>
      <c r="C529" s="112"/>
      <c r="D529" s="108"/>
      <c r="E529" s="108"/>
      <c r="F529" s="108"/>
      <c r="G529" s="109"/>
      <c r="H529" s="110"/>
    </row>
    <row r="530" spans="1:8" ht="19.5" customHeight="1" x14ac:dyDescent="0.15">
      <c r="A530" s="97"/>
      <c r="B530" s="111"/>
      <c r="C530" s="112"/>
      <c r="D530" s="108"/>
      <c r="E530" s="108"/>
      <c r="F530" s="108"/>
      <c r="G530" s="109"/>
      <c r="H530" s="110"/>
    </row>
    <row r="531" spans="1:8" ht="19.5" customHeight="1" x14ac:dyDescent="0.15">
      <c r="A531" s="97"/>
      <c r="B531" s="111"/>
      <c r="C531" s="112"/>
      <c r="D531" s="108"/>
      <c r="E531" s="108"/>
      <c r="F531" s="108"/>
      <c r="G531" s="109"/>
      <c r="H531" s="110"/>
    </row>
    <row r="532" spans="1:8" ht="19.5" customHeight="1" x14ac:dyDescent="0.15">
      <c r="A532" s="97"/>
      <c r="B532" s="111"/>
      <c r="C532" s="112"/>
      <c r="D532" s="108"/>
      <c r="E532" s="108"/>
      <c r="F532" s="108"/>
      <c r="G532" s="109"/>
      <c r="H532" s="110"/>
    </row>
    <row r="533" spans="1:8" ht="19.5" customHeight="1" x14ac:dyDescent="0.15">
      <c r="A533" s="97"/>
      <c r="B533" s="111"/>
      <c r="C533" s="112"/>
      <c r="D533" s="108"/>
      <c r="E533" s="108"/>
      <c r="F533" s="108"/>
      <c r="G533" s="109"/>
      <c r="H533" s="110"/>
    </row>
    <row r="534" spans="1:8" ht="19.5" customHeight="1" x14ac:dyDescent="0.15">
      <c r="A534" s="97"/>
      <c r="B534" s="111"/>
      <c r="C534" s="112"/>
      <c r="D534" s="108"/>
      <c r="E534" s="108"/>
      <c r="F534" s="108"/>
      <c r="G534" s="109"/>
      <c r="H534" s="110"/>
    </row>
    <row r="535" spans="1:8" ht="19.5" customHeight="1" x14ac:dyDescent="0.15">
      <c r="A535" s="97"/>
      <c r="B535" s="111"/>
      <c r="C535" s="112"/>
      <c r="D535" s="108"/>
      <c r="E535" s="108"/>
      <c r="F535" s="108"/>
      <c r="G535" s="109"/>
      <c r="H535" s="110"/>
    </row>
    <row r="536" spans="1:8" ht="19.5" customHeight="1" x14ac:dyDescent="0.15">
      <c r="A536" s="97"/>
      <c r="B536" s="111"/>
      <c r="C536" s="112"/>
      <c r="D536" s="108"/>
      <c r="E536" s="108"/>
      <c r="F536" s="108"/>
      <c r="G536" s="109"/>
      <c r="H536" s="110"/>
    </row>
    <row r="537" spans="1:8" ht="19.5" customHeight="1" x14ac:dyDescent="0.15">
      <c r="A537" s="97"/>
      <c r="B537" s="111"/>
      <c r="C537" s="112"/>
      <c r="D537" s="108"/>
      <c r="E537" s="108"/>
      <c r="F537" s="108"/>
      <c r="G537" s="109"/>
      <c r="H537" s="110"/>
    </row>
    <row r="538" spans="1:8" ht="19.5" customHeight="1" x14ac:dyDescent="0.15">
      <c r="A538" s="97"/>
      <c r="B538" s="111"/>
      <c r="C538" s="112"/>
      <c r="D538" s="108"/>
      <c r="E538" s="108"/>
      <c r="F538" s="108"/>
      <c r="G538" s="109"/>
      <c r="H538" s="110"/>
    </row>
    <row r="539" spans="1:8" ht="19.5" customHeight="1" x14ac:dyDescent="0.15">
      <c r="A539" s="97"/>
      <c r="B539" s="111"/>
      <c r="C539" s="112"/>
      <c r="D539" s="108"/>
      <c r="E539" s="108"/>
      <c r="F539" s="108"/>
      <c r="G539" s="109"/>
      <c r="H539" s="110"/>
    </row>
    <row r="540" spans="1:8" ht="19.5" customHeight="1" x14ac:dyDescent="0.15">
      <c r="A540" s="97"/>
      <c r="B540" s="111"/>
      <c r="C540" s="112"/>
      <c r="D540" s="108"/>
      <c r="E540" s="108"/>
      <c r="F540" s="108"/>
      <c r="G540" s="109"/>
      <c r="H540" s="110"/>
    </row>
    <row r="541" spans="1:8" ht="19.5" customHeight="1" x14ac:dyDescent="0.15">
      <c r="A541" s="97"/>
      <c r="B541" s="111"/>
      <c r="C541" s="112"/>
      <c r="D541" s="108"/>
      <c r="E541" s="108"/>
      <c r="F541" s="108"/>
      <c r="G541" s="109"/>
      <c r="H541" s="110"/>
    </row>
    <row r="542" spans="1:8" ht="19.5" customHeight="1" x14ac:dyDescent="0.15">
      <c r="A542" s="97"/>
      <c r="B542" s="111"/>
      <c r="C542" s="112"/>
      <c r="D542" s="108"/>
      <c r="E542" s="108"/>
      <c r="F542" s="108"/>
      <c r="G542" s="109"/>
      <c r="H542" s="110"/>
    </row>
    <row r="543" spans="1:8" ht="19.5" customHeight="1" x14ac:dyDescent="0.15">
      <c r="A543" s="97"/>
      <c r="B543" s="111"/>
      <c r="C543" s="112"/>
      <c r="D543" s="108"/>
      <c r="E543" s="108"/>
      <c r="F543" s="108"/>
      <c r="G543" s="109"/>
      <c r="H543" s="110"/>
    </row>
    <row r="544" spans="1:8" ht="19.5" customHeight="1" x14ac:dyDescent="0.15">
      <c r="A544" s="97"/>
      <c r="B544" s="111"/>
      <c r="C544" s="112"/>
      <c r="D544" s="108"/>
      <c r="E544" s="108"/>
      <c r="F544" s="108"/>
      <c r="G544" s="109"/>
      <c r="H544" s="110"/>
    </row>
    <row r="545" spans="1:8" ht="19.5" customHeight="1" x14ac:dyDescent="0.15">
      <c r="A545" s="97"/>
      <c r="B545" s="111"/>
      <c r="C545" s="112"/>
      <c r="D545" s="108"/>
      <c r="E545" s="108"/>
      <c r="F545" s="108"/>
      <c r="G545" s="109"/>
      <c r="H545" s="110"/>
    </row>
    <row r="546" spans="1:8" ht="19.5" customHeight="1" x14ac:dyDescent="0.15">
      <c r="A546" s="97"/>
      <c r="B546" s="111"/>
      <c r="C546" s="112"/>
      <c r="D546" s="108"/>
      <c r="E546" s="108"/>
      <c r="F546" s="108"/>
      <c r="G546" s="109"/>
      <c r="H546" s="110"/>
    </row>
    <row r="547" spans="1:8" ht="19.5" customHeight="1" x14ac:dyDescent="0.15">
      <c r="A547" s="97"/>
      <c r="B547" s="111"/>
      <c r="C547" s="112"/>
      <c r="D547" s="108"/>
      <c r="E547" s="108"/>
      <c r="F547" s="108"/>
      <c r="G547" s="109"/>
      <c r="H547" s="110"/>
    </row>
    <row r="548" spans="1:8" ht="19.5" customHeight="1" x14ac:dyDescent="0.15">
      <c r="A548" s="97"/>
      <c r="B548" s="111"/>
      <c r="C548" s="112"/>
      <c r="D548" s="108"/>
      <c r="E548" s="108"/>
      <c r="F548" s="108"/>
      <c r="G548" s="109"/>
      <c r="H548" s="110"/>
    </row>
    <row r="549" spans="1:8" ht="19.5" customHeight="1" x14ac:dyDescent="0.15">
      <c r="A549" s="97"/>
      <c r="B549" s="111"/>
      <c r="C549" s="112"/>
      <c r="D549" s="108"/>
      <c r="E549" s="108"/>
      <c r="F549" s="108"/>
      <c r="G549" s="109"/>
      <c r="H549" s="110"/>
    </row>
    <row r="550" spans="1:8" ht="19.5" customHeight="1" x14ac:dyDescent="0.15">
      <c r="A550" s="97"/>
      <c r="B550" s="111"/>
      <c r="C550" s="112"/>
      <c r="D550" s="108"/>
      <c r="E550" s="108"/>
      <c r="F550" s="108"/>
      <c r="G550" s="109"/>
      <c r="H550" s="110"/>
    </row>
    <row r="551" spans="1:8" ht="19.5" customHeight="1" x14ac:dyDescent="0.15">
      <c r="A551" s="97"/>
      <c r="B551" s="111"/>
      <c r="C551" s="112"/>
      <c r="D551" s="108"/>
      <c r="E551" s="108"/>
      <c r="F551" s="108"/>
      <c r="G551" s="109"/>
      <c r="H551" s="110"/>
    </row>
    <row r="552" spans="1:8" ht="19.5" customHeight="1" x14ac:dyDescent="0.15">
      <c r="A552" s="97"/>
      <c r="B552" s="111"/>
      <c r="C552" s="112"/>
      <c r="D552" s="108"/>
      <c r="E552" s="108"/>
      <c r="F552" s="108"/>
      <c r="G552" s="109"/>
      <c r="H552" s="110"/>
    </row>
    <row r="553" spans="1:8" ht="19.5" customHeight="1" x14ac:dyDescent="0.15">
      <c r="A553" s="97"/>
      <c r="B553" s="111"/>
      <c r="C553" s="112"/>
      <c r="D553" s="108"/>
      <c r="E553" s="108"/>
      <c r="F553" s="108"/>
      <c r="G553" s="109"/>
      <c r="H553" s="110"/>
    </row>
    <row r="554" spans="1:8" ht="19.5" customHeight="1" x14ac:dyDescent="0.15">
      <c r="A554" s="97"/>
      <c r="B554" s="111"/>
      <c r="C554" s="112"/>
      <c r="D554" s="108"/>
      <c r="E554" s="108"/>
      <c r="F554" s="108"/>
      <c r="G554" s="109"/>
      <c r="H554" s="110"/>
    </row>
    <row r="555" spans="1:8" ht="19.5" customHeight="1" x14ac:dyDescent="0.15">
      <c r="A555" s="97"/>
      <c r="B555" s="111"/>
      <c r="C555" s="112"/>
      <c r="D555" s="108"/>
      <c r="E555" s="108"/>
      <c r="F555" s="108"/>
      <c r="G555" s="109"/>
      <c r="H555" s="110"/>
    </row>
    <row r="556" spans="1:8" ht="19.5" customHeight="1" x14ac:dyDescent="0.15">
      <c r="A556" s="97"/>
      <c r="B556" s="111"/>
      <c r="C556" s="112"/>
      <c r="D556" s="108"/>
      <c r="E556" s="108"/>
      <c r="F556" s="108"/>
      <c r="G556" s="109"/>
      <c r="H556" s="110"/>
    </row>
    <row r="557" spans="1:8" ht="19.5" customHeight="1" x14ac:dyDescent="0.15">
      <c r="A557" s="97"/>
      <c r="B557" s="111"/>
      <c r="C557" s="112"/>
      <c r="D557" s="108"/>
      <c r="E557" s="108"/>
      <c r="F557" s="108"/>
      <c r="G557" s="109"/>
      <c r="H557" s="110"/>
    </row>
    <row r="558" spans="1:8" ht="19.5" customHeight="1" x14ac:dyDescent="0.15">
      <c r="A558" s="97"/>
      <c r="B558" s="111"/>
      <c r="C558" s="112"/>
      <c r="D558" s="108"/>
      <c r="E558" s="108"/>
      <c r="F558" s="108"/>
      <c r="G558" s="109"/>
      <c r="H558" s="110"/>
    </row>
    <row r="559" spans="1:8" ht="19.5" customHeight="1" x14ac:dyDescent="0.15">
      <c r="A559" s="97"/>
      <c r="B559" s="111"/>
      <c r="C559" s="112"/>
      <c r="D559" s="108"/>
      <c r="E559" s="108"/>
      <c r="F559" s="108"/>
      <c r="G559" s="109"/>
      <c r="H559" s="110"/>
    </row>
    <row r="560" spans="1:8" ht="19.5" customHeight="1" x14ac:dyDescent="0.15">
      <c r="A560" s="97"/>
      <c r="B560" s="111"/>
      <c r="C560" s="112"/>
      <c r="D560" s="108"/>
      <c r="E560" s="108"/>
      <c r="F560" s="108"/>
      <c r="G560" s="109"/>
      <c r="H560" s="110"/>
    </row>
    <row r="561" spans="1:8" ht="19.5" customHeight="1" x14ac:dyDescent="0.15">
      <c r="A561" s="97"/>
      <c r="B561" s="111"/>
      <c r="C561" s="112"/>
      <c r="D561" s="108"/>
      <c r="E561" s="108"/>
      <c r="F561" s="108"/>
      <c r="G561" s="109"/>
      <c r="H561" s="110"/>
    </row>
    <row r="562" spans="1:8" ht="19.5" customHeight="1" x14ac:dyDescent="0.15">
      <c r="A562" s="97"/>
      <c r="B562" s="111"/>
      <c r="C562" s="112"/>
      <c r="D562" s="108"/>
      <c r="E562" s="108"/>
      <c r="F562" s="108"/>
      <c r="G562" s="109"/>
      <c r="H562" s="110"/>
    </row>
    <row r="563" spans="1:8" ht="19.5" customHeight="1" x14ac:dyDescent="0.15">
      <c r="A563" s="97"/>
      <c r="B563" s="111"/>
      <c r="C563" s="112"/>
      <c r="D563" s="108"/>
      <c r="E563" s="108"/>
      <c r="F563" s="108"/>
      <c r="G563" s="109"/>
      <c r="H563" s="110"/>
    </row>
    <row r="564" spans="1:8" ht="19.5" customHeight="1" x14ac:dyDescent="0.15">
      <c r="A564" s="97"/>
      <c r="B564" s="111"/>
      <c r="C564" s="112"/>
      <c r="D564" s="108"/>
      <c r="E564" s="108"/>
      <c r="F564" s="108"/>
      <c r="G564" s="109"/>
      <c r="H564" s="110"/>
    </row>
    <row r="565" spans="1:8" ht="19.5" customHeight="1" x14ac:dyDescent="0.15">
      <c r="A565" s="97"/>
      <c r="B565" s="111"/>
      <c r="C565" s="112"/>
      <c r="D565" s="108"/>
      <c r="E565" s="108"/>
      <c r="F565" s="108"/>
      <c r="G565" s="109"/>
      <c r="H565" s="110"/>
    </row>
    <row r="566" spans="1:8" ht="19.5" customHeight="1" x14ac:dyDescent="0.15">
      <c r="A566" s="97"/>
      <c r="B566" s="111"/>
      <c r="C566" s="112"/>
      <c r="D566" s="108"/>
      <c r="E566" s="108"/>
      <c r="F566" s="108"/>
      <c r="G566" s="109"/>
      <c r="H566" s="110"/>
    </row>
    <row r="567" spans="1:8" ht="19.5" customHeight="1" x14ac:dyDescent="0.15">
      <c r="A567" s="97"/>
      <c r="B567" s="111"/>
      <c r="C567" s="112"/>
      <c r="D567" s="108"/>
      <c r="E567" s="108"/>
      <c r="F567" s="108"/>
      <c r="G567" s="109"/>
      <c r="H567" s="110"/>
    </row>
    <row r="568" spans="1:8" ht="19.5" customHeight="1" x14ac:dyDescent="0.15">
      <c r="A568" s="97"/>
      <c r="B568" s="111"/>
      <c r="C568" s="112"/>
      <c r="D568" s="108"/>
      <c r="E568" s="108"/>
      <c r="F568" s="108"/>
      <c r="G568" s="109"/>
      <c r="H568" s="110"/>
    </row>
    <row r="569" spans="1:8" ht="19.5" customHeight="1" x14ac:dyDescent="0.15">
      <c r="A569" s="97"/>
      <c r="B569" s="111"/>
      <c r="C569" s="112"/>
      <c r="D569" s="108"/>
      <c r="E569" s="108"/>
      <c r="F569" s="108"/>
      <c r="G569" s="109"/>
      <c r="H569" s="110"/>
    </row>
    <row r="570" spans="1:8" ht="19.5" customHeight="1" x14ac:dyDescent="0.15">
      <c r="A570" s="97"/>
      <c r="B570" s="111"/>
      <c r="C570" s="112"/>
      <c r="D570" s="108"/>
      <c r="E570" s="108"/>
      <c r="F570" s="108"/>
      <c r="G570" s="109"/>
      <c r="H570" s="110"/>
    </row>
    <row r="571" spans="1:8" ht="19.5" customHeight="1" x14ac:dyDescent="0.15">
      <c r="A571" s="97"/>
      <c r="B571" s="111"/>
      <c r="C571" s="112"/>
      <c r="D571" s="108"/>
      <c r="E571" s="108"/>
      <c r="F571" s="108"/>
      <c r="G571" s="109"/>
      <c r="H571" s="110"/>
    </row>
    <row r="572" spans="1:8" ht="19.5" customHeight="1" x14ac:dyDescent="0.15">
      <c r="A572" s="97"/>
      <c r="B572" s="111"/>
      <c r="C572" s="112"/>
      <c r="D572" s="108"/>
      <c r="E572" s="108"/>
      <c r="F572" s="108"/>
      <c r="G572" s="109"/>
      <c r="H572" s="110"/>
    </row>
    <row r="573" spans="1:8" ht="19.5" customHeight="1" x14ac:dyDescent="0.15">
      <c r="A573" s="97"/>
      <c r="B573" s="111"/>
      <c r="C573" s="112"/>
      <c r="D573" s="108"/>
      <c r="E573" s="108"/>
      <c r="F573" s="108"/>
      <c r="G573" s="109"/>
      <c r="H573" s="110"/>
    </row>
    <row r="574" spans="1:8" ht="19.5" customHeight="1" x14ac:dyDescent="0.15">
      <c r="A574" s="97"/>
      <c r="B574" s="111"/>
      <c r="C574" s="112"/>
      <c r="D574" s="108"/>
      <c r="E574" s="108"/>
      <c r="F574" s="108"/>
      <c r="G574" s="109"/>
      <c r="H574" s="110"/>
    </row>
    <row r="575" spans="1:8" ht="19.5" customHeight="1" x14ac:dyDescent="0.15">
      <c r="A575" s="97"/>
      <c r="B575" s="111"/>
      <c r="C575" s="112"/>
      <c r="D575" s="108"/>
      <c r="E575" s="108"/>
      <c r="F575" s="108"/>
      <c r="G575" s="109"/>
      <c r="H575" s="110"/>
    </row>
    <row r="576" spans="1:8" ht="19.5" customHeight="1" x14ac:dyDescent="0.15">
      <c r="A576" s="97"/>
      <c r="B576" s="111"/>
      <c r="C576" s="112"/>
      <c r="D576" s="108"/>
      <c r="E576" s="108"/>
      <c r="F576" s="108"/>
      <c r="G576" s="109"/>
      <c r="H576" s="110"/>
    </row>
    <row r="577" spans="1:8" ht="19.5" customHeight="1" x14ac:dyDescent="0.15">
      <c r="A577" s="97"/>
      <c r="B577" s="111"/>
      <c r="C577" s="112"/>
      <c r="D577" s="108"/>
      <c r="E577" s="108"/>
      <c r="F577" s="108"/>
      <c r="G577" s="109"/>
      <c r="H577" s="110"/>
    </row>
    <row r="578" spans="1:8" ht="19.5" customHeight="1" x14ac:dyDescent="0.15">
      <c r="A578" s="97"/>
      <c r="B578" s="111"/>
      <c r="C578" s="112"/>
      <c r="D578" s="108"/>
      <c r="E578" s="108"/>
      <c r="F578" s="108"/>
      <c r="G578" s="109"/>
      <c r="H578" s="110"/>
    </row>
    <row r="579" spans="1:8" ht="19.5" customHeight="1" x14ac:dyDescent="0.15">
      <c r="A579" s="97"/>
      <c r="B579" s="111"/>
      <c r="C579" s="112"/>
      <c r="D579" s="108"/>
      <c r="E579" s="108"/>
      <c r="F579" s="108"/>
      <c r="G579" s="109"/>
      <c r="H579" s="110"/>
    </row>
    <row r="580" spans="1:8" ht="19.5" customHeight="1" x14ac:dyDescent="0.15">
      <c r="A580" s="97"/>
      <c r="B580" s="111"/>
      <c r="C580" s="112"/>
      <c r="D580" s="108"/>
      <c r="E580" s="108"/>
      <c r="F580" s="108"/>
      <c r="G580" s="109"/>
      <c r="H580" s="110"/>
    </row>
    <row r="581" spans="1:8" ht="19.5" customHeight="1" x14ac:dyDescent="0.15">
      <c r="A581" s="97"/>
      <c r="B581" s="111"/>
      <c r="C581" s="112"/>
      <c r="D581" s="108"/>
      <c r="E581" s="108"/>
      <c r="F581" s="108"/>
      <c r="G581" s="109"/>
      <c r="H581" s="110"/>
    </row>
    <row r="582" spans="1:8" ht="19.5" customHeight="1" x14ac:dyDescent="0.15">
      <c r="A582" s="97"/>
      <c r="B582" s="111"/>
      <c r="C582" s="112"/>
      <c r="D582" s="108"/>
      <c r="E582" s="108"/>
      <c r="F582" s="108"/>
      <c r="G582" s="109"/>
      <c r="H582" s="110"/>
    </row>
    <row r="583" spans="1:8" ht="19.5" customHeight="1" x14ac:dyDescent="0.15">
      <c r="A583" s="97"/>
      <c r="B583" s="111"/>
      <c r="C583" s="112"/>
      <c r="D583" s="108"/>
      <c r="E583" s="108"/>
      <c r="F583" s="108"/>
      <c r="G583" s="109"/>
      <c r="H583" s="110"/>
    </row>
    <row r="584" spans="1:8" ht="19.5" customHeight="1" x14ac:dyDescent="0.15">
      <c r="A584" s="97"/>
      <c r="B584" s="111"/>
      <c r="C584" s="112"/>
      <c r="D584" s="108"/>
      <c r="E584" s="108"/>
      <c r="F584" s="108"/>
      <c r="G584" s="109"/>
      <c r="H584" s="110"/>
    </row>
    <row r="585" spans="1:8" ht="19.5" customHeight="1" x14ac:dyDescent="0.15">
      <c r="A585" s="97"/>
      <c r="B585" s="111"/>
      <c r="C585" s="112"/>
      <c r="D585" s="108"/>
      <c r="E585" s="108"/>
      <c r="F585" s="108"/>
      <c r="G585" s="109"/>
      <c r="H585" s="110"/>
    </row>
    <row r="586" spans="1:8" ht="19.5" customHeight="1" x14ac:dyDescent="0.15">
      <c r="A586" s="97"/>
      <c r="B586" s="111"/>
      <c r="C586" s="112"/>
      <c r="D586" s="108"/>
      <c r="E586" s="108"/>
      <c r="F586" s="108"/>
      <c r="G586" s="109"/>
      <c r="H586" s="110"/>
    </row>
    <row r="587" spans="1:8" ht="19.5" customHeight="1" x14ac:dyDescent="0.15">
      <c r="A587" s="97"/>
      <c r="B587" s="111"/>
      <c r="C587" s="112"/>
      <c r="D587" s="108"/>
      <c r="E587" s="108"/>
      <c r="F587" s="108"/>
      <c r="G587" s="109"/>
      <c r="H587" s="110"/>
    </row>
    <row r="588" spans="1:8" ht="19.5" customHeight="1" x14ac:dyDescent="0.15">
      <c r="A588" s="97"/>
      <c r="B588" s="111"/>
      <c r="C588" s="112"/>
      <c r="D588" s="108"/>
      <c r="E588" s="108"/>
      <c r="F588" s="108"/>
      <c r="G588" s="109"/>
      <c r="H588" s="110"/>
    </row>
    <row r="589" spans="1:8" ht="19.5" customHeight="1" x14ac:dyDescent="0.15">
      <c r="A589" s="97"/>
      <c r="B589" s="111"/>
      <c r="C589" s="112"/>
      <c r="D589" s="108"/>
      <c r="E589" s="108"/>
      <c r="F589" s="108"/>
      <c r="G589" s="109"/>
      <c r="H589" s="110"/>
    </row>
    <row r="590" spans="1:8" ht="19.5" customHeight="1" x14ac:dyDescent="0.15">
      <c r="A590" s="97"/>
      <c r="B590" s="111"/>
      <c r="C590" s="112"/>
      <c r="D590" s="108"/>
      <c r="E590" s="108"/>
      <c r="F590" s="108"/>
      <c r="G590" s="109"/>
      <c r="H590" s="110"/>
    </row>
    <row r="591" spans="1:8" ht="19.5" customHeight="1" x14ac:dyDescent="0.15">
      <c r="A591" s="97"/>
      <c r="B591" s="111"/>
      <c r="C591" s="112"/>
      <c r="D591" s="108"/>
      <c r="E591" s="108"/>
      <c r="F591" s="108"/>
      <c r="G591" s="109"/>
      <c r="H591" s="110"/>
    </row>
    <row r="592" spans="1:8" ht="19.5" customHeight="1" x14ac:dyDescent="0.15">
      <c r="A592" s="97"/>
      <c r="B592" s="111"/>
      <c r="C592" s="112"/>
      <c r="D592" s="108"/>
      <c r="E592" s="108"/>
      <c r="F592" s="108"/>
      <c r="G592" s="109"/>
      <c r="H592" s="110"/>
    </row>
    <row r="593" spans="1:8" ht="19.5" customHeight="1" x14ac:dyDescent="0.15">
      <c r="A593" s="97"/>
      <c r="B593" s="111"/>
      <c r="C593" s="112"/>
      <c r="D593" s="108"/>
      <c r="E593" s="108"/>
      <c r="F593" s="108"/>
      <c r="G593" s="109"/>
      <c r="H593" s="110"/>
    </row>
    <row r="594" spans="1:8" ht="19.5" customHeight="1" x14ac:dyDescent="0.15">
      <c r="A594" s="97"/>
      <c r="B594" s="111"/>
      <c r="C594" s="112"/>
      <c r="D594" s="108"/>
      <c r="E594" s="108"/>
      <c r="F594" s="108"/>
      <c r="G594" s="109"/>
      <c r="H594" s="110"/>
    </row>
    <row r="595" spans="1:8" ht="19.5" customHeight="1" x14ac:dyDescent="0.15">
      <c r="A595" s="97"/>
      <c r="B595" s="111"/>
      <c r="C595" s="112"/>
      <c r="D595" s="108"/>
      <c r="E595" s="108"/>
      <c r="F595" s="108"/>
      <c r="G595" s="109"/>
      <c r="H595" s="110"/>
    </row>
    <row r="596" spans="1:8" ht="19.5" customHeight="1" x14ac:dyDescent="0.15">
      <c r="A596" s="97"/>
      <c r="B596" s="111"/>
      <c r="C596" s="112"/>
      <c r="D596" s="108"/>
      <c r="E596" s="108"/>
      <c r="F596" s="108"/>
      <c r="G596" s="109"/>
      <c r="H596" s="110"/>
    </row>
    <row r="597" spans="1:8" ht="19.5" customHeight="1" x14ac:dyDescent="0.15">
      <c r="A597" s="97"/>
      <c r="B597" s="111"/>
      <c r="C597" s="112"/>
      <c r="D597" s="108"/>
      <c r="E597" s="108"/>
      <c r="F597" s="108"/>
      <c r="G597" s="109"/>
      <c r="H597" s="110"/>
    </row>
    <row r="598" spans="1:8" ht="19.5" customHeight="1" x14ac:dyDescent="0.15">
      <c r="A598" s="97"/>
      <c r="B598" s="111"/>
      <c r="C598" s="112"/>
      <c r="D598" s="108"/>
      <c r="E598" s="108"/>
      <c r="F598" s="108"/>
      <c r="G598" s="109"/>
      <c r="H598" s="110"/>
    </row>
    <row r="599" spans="1:8" ht="19.5" customHeight="1" x14ac:dyDescent="0.15">
      <c r="A599" s="97"/>
      <c r="B599" s="111"/>
      <c r="C599" s="112"/>
      <c r="D599" s="108"/>
      <c r="E599" s="108"/>
      <c r="F599" s="108"/>
      <c r="G599" s="109"/>
      <c r="H599" s="110"/>
    </row>
    <row r="600" spans="1:8" ht="19.5" customHeight="1" x14ac:dyDescent="0.15">
      <c r="A600" s="97"/>
      <c r="B600" s="111"/>
      <c r="C600" s="112"/>
      <c r="D600" s="108"/>
      <c r="E600" s="108"/>
      <c r="F600" s="108"/>
      <c r="G600" s="109"/>
      <c r="H600" s="110"/>
    </row>
    <row r="601" spans="1:8" ht="19.5" customHeight="1" x14ac:dyDescent="0.15">
      <c r="A601" s="97"/>
      <c r="B601" s="111"/>
      <c r="C601" s="112"/>
      <c r="D601" s="108"/>
      <c r="E601" s="108"/>
      <c r="F601" s="108"/>
      <c r="G601" s="109"/>
      <c r="H601" s="110"/>
    </row>
    <row r="602" spans="1:8" ht="19.5" customHeight="1" x14ac:dyDescent="0.15">
      <c r="A602" s="97"/>
      <c r="B602" s="111"/>
      <c r="C602" s="112"/>
      <c r="D602" s="108"/>
      <c r="E602" s="108"/>
      <c r="F602" s="108"/>
      <c r="G602" s="109"/>
      <c r="H602" s="110"/>
    </row>
    <row r="603" spans="1:8" ht="19.5" customHeight="1" x14ac:dyDescent="0.15">
      <c r="A603" s="97"/>
      <c r="B603" s="111"/>
      <c r="C603" s="112"/>
      <c r="D603" s="108"/>
      <c r="E603" s="108"/>
      <c r="F603" s="108"/>
      <c r="G603" s="109"/>
      <c r="H603" s="110"/>
    </row>
    <row r="604" spans="1:8" ht="19.5" customHeight="1" x14ac:dyDescent="0.15">
      <c r="A604" s="97"/>
      <c r="B604" s="111"/>
      <c r="C604" s="112"/>
      <c r="D604" s="108"/>
      <c r="E604" s="108"/>
      <c r="F604" s="108"/>
      <c r="G604" s="109"/>
      <c r="H604" s="110"/>
    </row>
    <row r="605" spans="1:8" ht="19.5" customHeight="1" x14ac:dyDescent="0.15">
      <c r="A605" s="97"/>
      <c r="B605" s="111"/>
      <c r="C605" s="112"/>
      <c r="D605" s="108"/>
      <c r="E605" s="108"/>
      <c r="F605" s="108"/>
      <c r="G605" s="109"/>
      <c r="H605" s="110"/>
    </row>
    <row r="606" spans="1:8" ht="19.5" customHeight="1" x14ac:dyDescent="0.15">
      <c r="A606" s="97"/>
      <c r="B606" s="111"/>
      <c r="C606" s="112"/>
      <c r="D606" s="108"/>
      <c r="E606" s="108"/>
      <c r="F606" s="108"/>
      <c r="G606" s="109"/>
      <c r="H606" s="110"/>
    </row>
    <row r="607" spans="1:8" ht="19.5" customHeight="1" x14ac:dyDescent="0.15">
      <c r="A607" s="97"/>
      <c r="B607" s="111"/>
      <c r="C607" s="112"/>
      <c r="D607" s="108"/>
      <c r="E607" s="108"/>
      <c r="F607" s="108"/>
      <c r="G607" s="109"/>
      <c r="H607" s="110"/>
    </row>
    <row r="608" spans="1:8" ht="19.5" customHeight="1" x14ac:dyDescent="0.15">
      <c r="A608" s="97"/>
      <c r="B608" s="111"/>
      <c r="C608" s="112"/>
      <c r="D608" s="108"/>
      <c r="E608" s="108"/>
      <c r="F608" s="108"/>
      <c r="G608" s="109"/>
      <c r="H608" s="110"/>
    </row>
    <row r="609" spans="1:8" ht="19.5" customHeight="1" x14ac:dyDescent="0.15">
      <c r="A609" s="97"/>
      <c r="B609" s="111"/>
      <c r="C609" s="112"/>
      <c r="D609" s="108"/>
      <c r="E609" s="108"/>
      <c r="F609" s="108"/>
      <c r="G609" s="109"/>
      <c r="H609" s="110"/>
    </row>
    <row r="610" spans="1:8" ht="19.5" customHeight="1" x14ac:dyDescent="0.15">
      <c r="A610" s="97"/>
      <c r="B610" s="111"/>
      <c r="C610" s="112"/>
      <c r="D610" s="108"/>
      <c r="E610" s="108"/>
      <c r="F610" s="108"/>
      <c r="G610" s="109"/>
      <c r="H610" s="110"/>
    </row>
    <row r="611" spans="1:8" ht="19.5" customHeight="1" x14ac:dyDescent="0.15">
      <c r="A611" s="97"/>
      <c r="B611" s="111"/>
      <c r="C611" s="112"/>
      <c r="D611" s="108"/>
      <c r="E611" s="108"/>
      <c r="F611" s="108"/>
      <c r="G611" s="109"/>
      <c r="H611" s="110"/>
    </row>
    <row r="612" spans="1:8" ht="19.5" customHeight="1" x14ac:dyDescent="0.15">
      <c r="A612" s="97"/>
      <c r="B612" s="111"/>
      <c r="C612" s="112"/>
      <c r="D612" s="108"/>
      <c r="E612" s="108"/>
      <c r="F612" s="108"/>
      <c r="G612" s="109"/>
      <c r="H612" s="110"/>
    </row>
    <row r="613" spans="1:8" ht="19.5" customHeight="1" x14ac:dyDescent="0.15">
      <c r="A613" s="97"/>
      <c r="B613" s="111"/>
      <c r="C613" s="112"/>
      <c r="D613" s="108"/>
      <c r="E613" s="108"/>
      <c r="F613" s="108"/>
      <c r="G613" s="109"/>
      <c r="H613" s="110"/>
    </row>
    <row r="614" spans="1:8" ht="19.5" customHeight="1" x14ac:dyDescent="0.15">
      <c r="A614" s="97"/>
      <c r="B614" s="111"/>
      <c r="C614" s="112"/>
      <c r="D614" s="108"/>
      <c r="E614" s="108"/>
      <c r="F614" s="108"/>
      <c r="G614" s="109"/>
      <c r="H614" s="110"/>
    </row>
    <row r="615" spans="1:8" ht="19.5" customHeight="1" x14ac:dyDescent="0.15">
      <c r="A615" s="97"/>
      <c r="B615" s="111"/>
      <c r="C615" s="112"/>
      <c r="D615" s="108"/>
      <c r="E615" s="108"/>
      <c r="F615" s="108"/>
      <c r="G615" s="109"/>
      <c r="H615" s="110"/>
    </row>
    <row r="616" spans="1:8" ht="19.5" customHeight="1" x14ac:dyDescent="0.15">
      <c r="A616" s="97"/>
      <c r="B616" s="111"/>
      <c r="C616" s="112"/>
      <c r="D616" s="108"/>
      <c r="E616" s="108"/>
      <c r="F616" s="108"/>
      <c r="G616" s="109"/>
      <c r="H616" s="110"/>
    </row>
    <row r="617" spans="1:8" ht="19.5" customHeight="1" x14ac:dyDescent="0.15">
      <c r="A617" s="97"/>
      <c r="B617" s="111"/>
      <c r="C617" s="112"/>
      <c r="D617" s="108"/>
      <c r="E617" s="108"/>
      <c r="F617" s="108"/>
      <c r="G617" s="109"/>
      <c r="H617" s="110"/>
    </row>
    <row r="618" spans="1:8" ht="19.5" customHeight="1" x14ac:dyDescent="0.15">
      <c r="A618" s="97"/>
      <c r="B618" s="111"/>
      <c r="C618" s="112"/>
      <c r="D618" s="108"/>
      <c r="E618" s="108"/>
      <c r="F618" s="108"/>
      <c r="G618" s="109"/>
      <c r="H618" s="110"/>
    </row>
    <row r="619" spans="1:8" ht="19.5" customHeight="1" x14ac:dyDescent="0.15">
      <c r="A619" s="97"/>
      <c r="B619" s="111"/>
      <c r="C619" s="112"/>
      <c r="D619" s="108"/>
      <c r="E619" s="108"/>
      <c r="F619" s="108"/>
      <c r="G619" s="109"/>
      <c r="H619" s="110"/>
    </row>
    <row r="620" spans="1:8" ht="19.5" customHeight="1" x14ac:dyDescent="0.15">
      <c r="A620" s="97"/>
      <c r="B620" s="111"/>
      <c r="C620" s="112"/>
      <c r="D620" s="108"/>
      <c r="E620" s="108"/>
      <c r="F620" s="108"/>
      <c r="G620" s="109"/>
      <c r="H620" s="110"/>
    </row>
    <row r="621" spans="1:8" ht="19.5" customHeight="1" x14ac:dyDescent="0.15">
      <c r="A621" s="97"/>
      <c r="B621" s="111"/>
      <c r="C621" s="112"/>
      <c r="D621" s="108"/>
      <c r="E621" s="108"/>
      <c r="F621" s="108"/>
      <c r="G621" s="109"/>
      <c r="H621" s="110"/>
    </row>
    <row r="622" spans="1:8" ht="19.5" customHeight="1" x14ac:dyDescent="0.15">
      <c r="A622" s="97"/>
      <c r="B622" s="111"/>
      <c r="C622" s="112"/>
      <c r="D622" s="108"/>
      <c r="E622" s="108"/>
      <c r="F622" s="108"/>
      <c r="G622" s="109"/>
      <c r="H622" s="110"/>
    </row>
    <row r="623" spans="1:8" ht="19.5" customHeight="1" x14ac:dyDescent="0.15">
      <c r="A623" s="97"/>
      <c r="B623" s="111"/>
      <c r="C623" s="112"/>
      <c r="D623" s="108"/>
      <c r="E623" s="108"/>
      <c r="F623" s="108"/>
      <c r="G623" s="109"/>
      <c r="H623" s="110"/>
    </row>
    <row r="624" spans="1:8" ht="19.5" customHeight="1" x14ac:dyDescent="0.15">
      <c r="A624" s="97"/>
      <c r="B624" s="111"/>
      <c r="C624" s="112"/>
      <c r="D624" s="108"/>
      <c r="E624" s="108"/>
      <c r="F624" s="108"/>
      <c r="G624" s="109"/>
      <c r="H624" s="110"/>
    </row>
    <row r="625" spans="1:8" ht="19.5" customHeight="1" x14ac:dyDescent="0.15">
      <c r="A625" s="97"/>
      <c r="B625" s="111"/>
      <c r="C625" s="112"/>
      <c r="D625" s="108"/>
      <c r="E625" s="108"/>
      <c r="F625" s="108"/>
      <c r="G625" s="109"/>
      <c r="H625" s="110"/>
    </row>
    <row r="626" spans="1:8" ht="19.5" customHeight="1" x14ac:dyDescent="0.15">
      <c r="A626" s="97"/>
      <c r="B626" s="111"/>
      <c r="C626" s="112"/>
      <c r="D626" s="108"/>
      <c r="E626" s="108"/>
      <c r="F626" s="108"/>
      <c r="G626" s="109"/>
      <c r="H626" s="110"/>
    </row>
    <row r="627" spans="1:8" ht="19.5" customHeight="1" x14ac:dyDescent="0.15">
      <c r="A627" s="97"/>
      <c r="B627" s="111"/>
      <c r="C627" s="112"/>
      <c r="D627" s="108"/>
      <c r="E627" s="108"/>
      <c r="F627" s="108"/>
      <c r="G627" s="109"/>
      <c r="H627" s="110"/>
    </row>
    <row r="628" spans="1:8" ht="19.5" customHeight="1" x14ac:dyDescent="0.15">
      <c r="A628" s="97"/>
      <c r="B628" s="111"/>
      <c r="C628" s="112"/>
      <c r="D628" s="108"/>
      <c r="E628" s="108"/>
      <c r="F628" s="108"/>
      <c r="G628" s="109"/>
      <c r="H628" s="110"/>
    </row>
    <row r="629" spans="1:8" ht="19.5" customHeight="1" x14ac:dyDescent="0.15">
      <c r="A629" s="97"/>
      <c r="B629" s="111"/>
      <c r="C629" s="112"/>
      <c r="D629" s="108"/>
      <c r="E629" s="108"/>
      <c r="F629" s="108"/>
      <c r="G629" s="109"/>
      <c r="H629" s="110"/>
    </row>
    <row r="630" spans="1:8" ht="19.5" customHeight="1" x14ac:dyDescent="0.15">
      <c r="A630" s="97"/>
      <c r="B630" s="111"/>
      <c r="C630" s="112"/>
      <c r="D630" s="108"/>
      <c r="E630" s="108"/>
      <c r="F630" s="108"/>
      <c r="G630" s="109"/>
      <c r="H630" s="110"/>
    </row>
    <row r="631" spans="1:8" ht="19.5" customHeight="1" x14ac:dyDescent="0.15">
      <c r="A631" s="97"/>
      <c r="B631" s="111"/>
      <c r="C631" s="112"/>
      <c r="D631" s="108"/>
      <c r="E631" s="108"/>
      <c r="F631" s="108"/>
      <c r="G631" s="109"/>
      <c r="H631" s="110"/>
    </row>
    <row r="632" spans="1:8" ht="19.5" customHeight="1" x14ac:dyDescent="0.15">
      <c r="A632" s="97"/>
      <c r="B632" s="111"/>
      <c r="C632" s="112"/>
      <c r="D632" s="108"/>
      <c r="E632" s="108"/>
      <c r="F632" s="108"/>
      <c r="G632" s="109"/>
      <c r="H632" s="110"/>
    </row>
    <row r="633" spans="1:8" ht="19.5" customHeight="1" x14ac:dyDescent="0.15">
      <c r="A633" s="97"/>
      <c r="B633" s="111"/>
      <c r="C633" s="112"/>
      <c r="D633" s="108"/>
      <c r="E633" s="108"/>
      <c r="F633" s="108"/>
      <c r="G633" s="109"/>
      <c r="H633" s="110"/>
    </row>
    <row r="634" spans="1:8" ht="19.5" customHeight="1" x14ac:dyDescent="0.15">
      <c r="A634" s="97"/>
      <c r="B634" s="111"/>
      <c r="C634" s="112"/>
      <c r="D634" s="108"/>
      <c r="E634" s="108"/>
      <c r="F634" s="108"/>
      <c r="G634" s="109"/>
      <c r="H634" s="110"/>
    </row>
    <row r="635" spans="1:8" ht="19.5" customHeight="1" x14ac:dyDescent="0.15">
      <c r="A635" s="97"/>
      <c r="B635" s="111"/>
      <c r="C635" s="112"/>
      <c r="D635" s="108"/>
      <c r="E635" s="108"/>
      <c r="F635" s="108"/>
      <c r="G635" s="109"/>
      <c r="H635" s="110"/>
    </row>
    <row r="636" spans="1:8" ht="19.5" customHeight="1" x14ac:dyDescent="0.15">
      <c r="A636" s="97"/>
      <c r="B636" s="111"/>
      <c r="C636" s="112"/>
      <c r="D636" s="108"/>
      <c r="E636" s="108"/>
      <c r="F636" s="108"/>
      <c r="G636" s="109"/>
      <c r="H636" s="110"/>
    </row>
    <row r="637" spans="1:8" ht="19.5" customHeight="1" x14ac:dyDescent="0.15">
      <c r="A637" s="97"/>
      <c r="B637" s="111"/>
      <c r="C637" s="112"/>
      <c r="D637" s="108"/>
      <c r="E637" s="108"/>
      <c r="F637" s="108"/>
      <c r="G637" s="109"/>
      <c r="H637" s="110"/>
    </row>
    <row r="638" spans="1:8" ht="19.5" customHeight="1" x14ac:dyDescent="0.15">
      <c r="A638" s="97"/>
      <c r="B638" s="111"/>
      <c r="C638" s="112"/>
      <c r="D638" s="108"/>
      <c r="E638" s="108"/>
      <c r="F638" s="108"/>
      <c r="G638" s="109"/>
      <c r="H638" s="110"/>
    </row>
    <row r="639" spans="1:8" ht="19.5" customHeight="1" x14ac:dyDescent="0.15">
      <c r="A639" s="97"/>
      <c r="B639" s="111"/>
      <c r="C639" s="112"/>
      <c r="D639" s="108"/>
      <c r="E639" s="108"/>
      <c r="F639" s="108"/>
      <c r="G639" s="109"/>
      <c r="H639" s="110"/>
    </row>
    <row r="640" spans="1:8" ht="19.5" customHeight="1" x14ac:dyDescent="0.15">
      <c r="A640" s="97"/>
      <c r="B640" s="111"/>
      <c r="C640" s="112"/>
      <c r="D640" s="108"/>
      <c r="E640" s="108"/>
      <c r="F640" s="108"/>
      <c r="G640" s="109"/>
      <c r="H640" s="110"/>
    </row>
    <row r="641" spans="1:8" ht="19.5" customHeight="1" x14ac:dyDescent="0.15">
      <c r="A641" s="97"/>
      <c r="B641" s="111"/>
      <c r="C641" s="112"/>
      <c r="D641" s="108"/>
      <c r="E641" s="108"/>
      <c r="F641" s="108"/>
      <c r="G641" s="109"/>
      <c r="H641" s="110"/>
    </row>
    <row r="642" spans="1:8" ht="19.5" customHeight="1" x14ac:dyDescent="0.15">
      <c r="A642" s="97"/>
      <c r="B642" s="111"/>
      <c r="C642" s="112"/>
      <c r="D642" s="108"/>
      <c r="E642" s="108"/>
      <c r="F642" s="108"/>
      <c r="G642" s="109"/>
      <c r="H642" s="110"/>
    </row>
    <row r="643" spans="1:8" ht="19.5" customHeight="1" x14ac:dyDescent="0.15">
      <c r="A643" s="97"/>
      <c r="B643" s="111"/>
      <c r="C643" s="112"/>
      <c r="D643" s="108"/>
      <c r="E643" s="108"/>
      <c r="F643" s="108"/>
      <c r="G643" s="109"/>
      <c r="H643" s="110"/>
    </row>
    <row r="644" spans="1:8" ht="19.5" customHeight="1" x14ac:dyDescent="0.15">
      <c r="A644" s="97"/>
      <c r="B644" s="111"/>
      <c r="C644" s="112"/>
      <c r="D644" s="108"/>
      <c r="E644" s="108"/>
      <c r="F644" s="108"/>
      <c r="G644" s="109"/>
      <c r="H644" s="110"/>
    </row>
    <row r="645" spans="1:8" ht="19.5" customHeight="1" x14ac:dyDescent="0.15">
      <c r="A645" s="97"/>
      <c r="B645" s="111"/>
      <c r="C645" s="112"/>
      <c r="D645" s="108"/>
      <c r="E645" s="108"/>
      <c r="F645" s="108"/>
      <c r="G645" s="109"/>
      <c r="H645" s="110"/>
    </row>
    <row r="646" spans="1:8" ht="19.5" customHeight="1" x14ac:dyDescent="0.15">
      <c r="A646" s="97"/>
      <c r="B646" s="111"/>
      <c r="C646" s="112"/>
      <c r="D646" s="108"/>
      <c r="E646" s="108"/>
      <c r="F646" s="108"/>
      <c r="G646" s="109"/>
      <c r="H646" s="110"/>
    </row>
    <row r="647" spans="1:8" ht="19.5" customHeight="1" x14ac:dyDescent="0.15">
      <c r="A647" s="97"/>
      <c r="B647" s="111"/>
      <c r="C647" s="112"/>
      <c r="D647" s="108"/>
      <c r="E647" s="108"/>
      <c r="F647" s="108"/>
      <c r="G647" s="109"/>
      <c r="H647" s="110"/>
    </row>
    <row r="648" spans="1:8" ht="19.5" customHeight="1" x14ac:dyDescent="0.15">
      <c r="A648" s="97"/>
      <c r="B648" s="111"/>
      <c r="C648" s="112"/>
      <c r="D648" s="108"/>
      <c r="E648" s="108"/>
      <c r="F648" s="108"/>
      <c r="G648" s="109"/>
      <c r="H648" s="110"/>
    </row>
    <row r="649" spans="1:8" ht="19.5" customHeight="1" x14ac:dyDescent="0.15">
      <c r="A649" s="97"/>
      <c r="B649" s="111"/>
      <c r="C649" s="112"/>
      <c r="D649" s="108"/>
      <c r="E649" s="108"/>
      <c r="F649" s="108"/>
      <c r="G649" s="109"/>
      <c r="H649" s="110"/>
    </row>
    <row r="650" spans="1:8" ht="19.5" customHeight="1" x14ac:dyDescent="0.15">
      <c r="A650" s="97"/>
      <c r="B650" s="111"/>
      <c r="C650" s="112"/>
      <c r="D650" s="108"/>
      <c r="E650" s="108"/>
      <c r="F650" s="108"/>
      <c r="G650" s="109"/>
      <c r="H650" s="110"/>
    </row>
    <row r="651" spans="1:8" ht="19.5" customHeight="1" x14ac:dyDescent="0.15">
      <c r="A651" s="97"/>
      <c r="B651" s="111"/>
      <c r="C651" s="112"/>
      <c r="D651" s="108"/>
      <c r="E651" s="108"/>
      <c r="F651" s="108"/>
      <c r="G651" s="109"/>
      <c r="H651" s="110"/>
    </row>
    <row r="652" spans="1:8" ht="19.5" customHeight="1" x14ac:dyDescent="0.15">
      <c r="A652" s="97"/>
      <c r="B652" s="111"/>
      <c r="C652" s="112"/>
      <c r="D652" s="108"/>
      <c r="E652" s="108"/>
      <c r="F652" s="108"/>
      <c r="G652" s="109"/>
      <c r="H652" s="110"/>
    </row>
    <row r="653" spans="1:8" ht="19.5" customHeight="1" x14ac:dyDescent="0.15">
      <c r="A653" s="97"/>
      <c r="B653" s="111"/>
      <c r="C653" s="112"/>
      <c r="D653" s="108"/>
      <c r="E653" s="108"/>
      <c r="F653" s="108"/>
      <c r="G653" s="109"/>
      <c r="H653" s="110"/>
    </row>
    <row r="654" spans="1:8" ht="19.5" customHeight="1" x14ac:dyDescent="0.15">
      <c r="A654" s="97"/>
      <c r="B654" s="111"/>
      <c r="C654" s="112"/>
      <c r="D654" s="108"/>
      <c r="E654" s="108"/>
      <c r="F654" s="108"/>
      <c r="G654" s="109"/>
      <c r="H654" s="110"/>
    </row>
    <row r="655" spans="1:8" ht="19.5" customHeight="1" x14ac:dyDescent="0.15">
      <c r="A655" s="97"/>
      <c r="B655" s="111"/>
      <c r="C655" s="112"/>
      <c r="D655" s="108"/>
      <c r="E655" s="108"/>
      <c r="F655" s="108"/>
      <c r="G655" s="109"/>
      <c r="H655" s="110"/>
    </row>
    <row r="656" spans="1:8" ht="19.5" customHeight="1" x14ac:dyDescent="0.15">
      <c r="A656" s="97"/>
      <c r="B656" s="111"/>
      <c r="C656" s="112"/>
      <c r="D656" s="108"/>
      <c r="E656" s="108"/>
      <c r="F656" s="108"/>
      <c r="G656" s="109"/>
      <c r="H656" s="110"/>
    </row>
    <row r="657" spans="1:8" ht="19.5" customHeight="1" x14ac:dyDescent="0.15">
      <c r="A657" s="97"/>
      <c r="B657" s="111"/>
      <c r="C657" s="112"/>
      <c r="D657" s="108"/>
      <c r="E657" s="108"/>
      <c r="F657" s="108"/>
      <c r="G657" s="109"/>
      <c r="H657" s="110"/>
    </row>
    <row r="658" spans="1:8" ht="19.5" customHeight="1" x14ac:dyDescent="0.15">
      <c r="A658" s="97"/>
      <c r="B658" s="111"/>
      <c r="C658" s="112"/>
      <c r="D658" s="108"/>
      <c r="E658" s="108"/>
      <c r="F658" s="108"/>
      <c r="G658" s="109"/>
      <c r="H658" s="110"/>
    </row>
    <row r="659" spans="1:8" ht="19.5" customHeight="1" x14ac:dyDescent="0.15">
      <c r="A659" s="97"/>
      <c r="B659" s="111"/>
      <c r="C659" s="112"/>
      <c r="D659" s="108"/>
      <c r="E659" s="108"/>
      <c r="F659" s="108"/>
      <c r="G659" s="109"/>
      <c r="H659" s="110"/>
    </row>
    <row r="660" spans="1:8" ht="19.5" customHeight="1" x14ac:dyDescent="0.15">
      <c r="A660" s="97"/>
      <c r="B660" s="111"/>
      <c r="C660" s="112"/>
      <c r="D660" s="108"/>
      <c r="E660" s="108"/>
      <c r="F660" s="108"/>
      <c r="G660" s="109"/>
      <c r="H660" s="110"/>
    </row>
    <row r="661" spans="1:8" ht="19.5" customHeight="1" x14ac:dyDescent="0.15">
      <c r="A661" s="97"/>
      <c r="B661" s="111"/>
      <c r="C661" s="112"/>
      <c r="D661" s="108"/>
      <c r="E661" s="108"/>
      <c r="F661" s="108"/>
      <c r="G661" s="109"/>
      <c r="H661" s="110"/>
    </row>
    <row r="662" spans="1:8" ht="19.5" customHeight="1" x14ac:dyDescent="0.15">
      <c r="A662" s="97"/>
      <c r="B662" s="111"/>
      <c r="C662" s="112"/>
      <c r="D662" s="108"/>
      <c r="E662" s="108"/>
      <c r="F662" s="108"/>
      <c r="G662" s="109"/>
      <c r="H662" s="110"/>
    </row>
    <row r="663" spans="1:8" ht="19.5" customHeight="1" x14ac:dyDescent="0.15">
      <c r="A663" s="97"/>
      <c r="B663" s="111"/>
      <c r="C663" s="112"/>
      <c r="D663" s="108"/>
      <c r="E663" s="108"/>
      <c r="F663" s="108"/>
      <c r="G663" s="109"/>
      <c r="H663" s="110"/>
    </row>
    <row r="664" spans="1:8" ht="19.5" customHeight="1" x14ac:dyDescent="0.15">
      <c r="A664" s="97"/>
      <c r="B664" s="111"/>
      <c r="C664" s="112"/>
      <c r="D664" s="108"/>
      <c r="E664" s="108"/>
      <c r="F664" s="108"/>
      <c r="G664" s="109"/>
      <c r="H664" s="110"/>
    </row>
    <row r="665" spans="1:8" ht="19.5" customHeight="1" x14ac:dyDescent="0.15">
      <c r="A665" s="97"/>
      <c r="B665" s="111"/>
      <c r="C665" s="112"/>
      <c r="D665" s="108"/>
      <c r="E665" s="108"/>
      <c r="F665" s="108"/>
      <c r="G665" s="109"/>
      <c r="H665" s="110"/>
    </row>
    <row r="666" spans="1:8" ht="19.5" customHeight="1" x14ac:dyDescent="0.15">
      <c r="A666" s="97"/>
      <c r="B666" s="111"/>
      <c r="C666" s="112"/>
      <c r="D666" s="108"/>
      <c r="E666" s="108"/>
      <c r="F666" s="108"/>
      <c r="G666" s="109"/>
      <c r="H666" s="110"/>
    </row>
    <row r="667" spans="1:8" ht="19.5" customHeight="1" x14ac:dyDescent="0.15">
      <c r="A667" s="97"/>
      <c r="B667" s="111"/>
      <c r="C667" s="112"/>
      <c r="D667" s="108"/>
      <c r="E667" s="108"/>
      <c r="F667" s="108"/>
      <c r="G667" s="109"/>
      <c r="H667" s="110"/>
    </row>
    <row r="668" spans="1:8" ht="19.5" customHeight="1" x14ac:dyDescent="0.15">
      <c r="A668" s="97"/>
      <c r="B668" s="111"/>
      <c r="C668" s="112"/>
      <c r="D668" s="108"/>
      <c r="E668" s="108"/>
      <c r="F668" s="108"/>
      <c r="G668" s="109"/>
      <c r="H668" s="110"/>
    </row>
    <row r="669" spans="1:8" ht="19.5" customHeight="1" x14ac:dyDescent="0.15">
      <c r="A669" s="97"/>
      <c r="B669" s="111"/>
      <c r="C669" s="112"/>
      <c r="D669" s="108"/>
      <c r="E669" s="108"/>
      <c r="F669" s="108"/>
      <c r="G669" s="109"/>
      <c r="H669" s="110"/>
    </row>
    <row r="670" spans="1:8" ht="19.5" customHeight="1" x14ac:dyDescent="0.15">
      <c r="A670" s="97"/>
      <c r="B670" s="111"/>
      <c r="C670" s="112"/>
      <c r="D670" s="108"/>
      <c r="E670" s="108"/>
      <c r="F670" s="108"/>
      <c r="G670" s="109"/>
      <c r="H670" s="110"/>
    </row>
    <row r="671" spans="1:8" ht="19.5" customHeight="1" x14ac:dyDescent="0.15">
      <c r="A671" s="97"/>
      <c r="B671" s="111"/>
      <c r="C671" s="112"/>
      <c r="D671" s="108"/>
      <c r="E671" s="108"/>
      <c r="F671" s="108"/>
      <c r="G671" s="109"/>
      <c r="H671" s="110"/>
    </row>
    <row r="672" spans="1:8" ht="19.5" customHeight="1" x14ac:dyDescent="0.15">
      <c r="A672" s="97"/>
      <c r="B672" s="111"/>
      <c r="C672" s="112"/>
      <c r="D672" s="108"/>
      <c r="E672" s="108"/>
      <c r="F672" s="108"/>
      <c r="G672" s="109"/>
      <c r="H672" s="110"/>
    </row>
    <row r="673" spans="1:8" ht="19.5" customHeight="1" x14ac:dyDescent="0.15">
      <c r="A673" s="97"/>
      <c r="B673" s="111"/>
      <c r="C673" s="112"/>
      <c r="D673" s="108"/>
      <c r="E673" s="108"/>
      <c r="F673" s="108"/>
      <c r="G673" s="109"/>
      <c r="H673" s="110"/>
    </row>
    <row r="674" spans="1:8" ht="19.5" customHeight="1" x14ac:dyDescent="0.15">
      <c r="A674" s="97"/>
      <c r="B674" s="111"/>
      <c r="C674" s="112"/>
      <c r="D674" s="108"/>
      <c r="E674" s="108"/>
      <c r="F674" s="108"/>
      <c r="G674" s="109"/>
      <c r="H674" s="110"/>
    </row>
    <row r="675" spans="1:8" ht="19.5" customHeight="1" x14ac:dyDescent="0.15">
      <c r="A675" s="97"/>
      <c r="B675" s="111"/>
      <c r="C675" s="112"/>
      <c r="D675" s="108"/>
      <c r="E675" s="108"/>
      <c r="F675" s="108"/>
      <c r="G675" s="109"/>
      <c r="H675" s="110"/>
    </row>
    <row r="676" spans="1:8" ht="19.5" customHeight="1" x14ac:dyDescent="0.15">
      <c r="A676" s="97"/>
      <c r="B676" s="111"/>
      <c r="C676" s="112"/>
      <c r="D676" s="108"/>
      <c r="E676" s="108"/>
      <c r="F676" s="108"/>
      <c r="G676" s="109"/>
      <c r="H676" s="110"/>
    </row>
    <row r="677" spans="1:8" ht="19.5" customHeight="1" x14ac:dyDescent="0.15">
      <c r="A677" s="97"/>
      <c r="B677" s="111"/>
      <c r="C677" s="112"/>
      <c r="D677" s="108"/>
      <c r="E677" s="108"/>
      <c r="F677" s="108"/>
      <c r="G677" s="109"/>
      <c r="H677" s="110"/>
    </row>
    <row r="678" spans="1:8" ht="19.5" customHeight="1" x14ac:dyDescent="0.15">
      <c r="A678" s="97"/>
      <c r="B678" s="111"/>
      <c r="C678" s="112"/>
      <c r="D678" s="108"/>
      <c r="E678" s="108"/>
      <c r="F678" s="108"/>
      <c r="G678" s="109"/>
      <c r="H678" s="110"/>
    </row>
    <row r="679" spans="1:8" ht="19.5" customHeight="1" x14ac:dyDescent="0.15">
      <c r="A679" s="97"/>
      <c r="B679" s="111"/>
      <c r="C679" s="112"/>
      <c r="D679" s="108"/>
      <c r="E679" s="108"/>
      <c r="F679" s="108"/>
      <c r="G679" s="109"/>
      <c r="H679" s="110"/>
    </row>
    <row r="680" spans="1:8" ht="19.5" customHeight="1" x14ac:dyDescent="0.15">
      <c r="A680" s="97"/>
      <c r="B680" s="111"/>
      <c r="C680" s="112"/>
      <c r="D680" s="108"/>
      <c r="E680" s="108"/>
      <c r="F680" s="108"/>
      <c r="G680" s="109"/>
      <c r="H680" s="110"/>
    </row>
    <row r="681" spans="1:8" ht="19.5" customHeight="1" x14ac:dyDescent="0.15">
      <c r="A681" s="97"/>
      <c r="B681" s="111"/>
      <c r="C681" s="112"/>
      <c r="D681" s="108"/>
      <c r="E681" s="108"/>
      <c r="F681" s="108"/>
      <c r="G681" s="109"/>
      <c r="H681" s="110"/>
    </row>
    <row r="682" spans="1:8" ht="19.5" customHeight="1" x14ac:dyDescent="0.15">
      <c r="A682" s="97"/>
      <c r="B682" s="111"/>
      <c r="C682" s="112"/>
      <c r="D682" s="108"/>
      <c r="E682" s="108"/>
      <c r="F682" s="108"/>
      <c r="G682" s="109"/>
      <c r="H682" s="110"/>
    </row>
    <row r="683" spans="1:8" ht="19.5" customHeight="1" x14ac:dyDescent="0.15">
      <c r="A683" s="97"/>
      <c r="B683" s="111"/>
      <c r="C683" s="112"/>
      <c r="D683" s="108"/>
      <c r="E683" s="108"/>
      <c r="F683" s="108"/>
      <c r="G683" s="109"/>
      <c r="H683" s="110"/>
    </row>
    <row r="684" spans="1:8" ht="19.5" customHeight="1" x14ac:dyDescent="0.15">
      <c r="A684" s="97"/>
      <c r="B684" s="111"/>
      <c r="C684" s="112"/>
      <c r="D684" s="108"/>
      <c r="E684" s="108"/>
      <c r="F684" s="108"/>
      <c r="G684" s="109"/>
      <c r="H684" s="110"/>
    </row>
    <row r="685" spans="1:8" ht="19.5" customHeight="1" x14ac:dyDescent="0.15">
      <c r="A685" s="97"/>
      <c r="B685" s="111"/>
      <c r="C685" s="112"/>
      <c r="D685" s="108"/>
      <c r="E685" s="108"/>
      <c r="F685" s="108"/>
      <c r="G685" s="109"/>
      <c r="H685" s="110"/>
    </row>
    <row r="686" spans="1:8" ht="19.5" customHeight="1" x14ac:dyDescent="0.15">
      <c r="A686" s="97"/>
      <c r="B686" s="111"/>
      <c r="C686" s="112"/>
      <c r="D686" s="108"/>
      <c r="E686" s="108"/>
      <c r="F686" s="108"/>
      <c r="G686" s="109"/>
      <c r="H686" s="110"/>
    </row>
    <row r="687" spans="1:8" ht="19.5" customHeight="1" x14ac:dyDescent="0.15">
      <c r="A687" s="97"/>
      <c r="B687" s="111"/>
      <c r="C687" s="112"/>
      <c r="D687" s="108"/>
      <c r="E687" s="108"/>
      <c r="F687" s="108"/>
      <c r="G687" s="109"/>
      <c r="H687" s="110"/>
    </row>
    <row r="688" spans="1:8" ht="19.5" customHeight="1" x14ac:dyDescent="0.15">
      <c r="A688" s="97"/>
      <c r="B688" s="111"/>
      <c r="C688" s="112"/>
      <c r="D688" s="108"/>
      <c r="E688" s="108"/>
      <c r="F688" s="108"/>
      <c r="G688" s="109"/>
      <c r="H688" s="110"/>
    </row>
    <row r="689" spans="1:8" ht="19.5" customHeight="1" x14ac:dyDescent="0.15">
      <c r="A689" s="97"/>
      <c r="B689" s="111"/>
      <c r="C689" s="112"/>
      <c r="D689" s="108"/>
      <c r="E689" s="108"/>
      <c r="F689" s="108"/>
      <c r="G689" s="109"/>
      <c r="H689" s="110"/>
    </row>
    <row r="690" spans="1:8" ht="19.5" customHeight="1" x14ac:dyDescent="0.15">
      <c r="A690" s="97"/>
      <c r="B690" s="111"/>
      <c r="C690" s="112"/>
      <c r="D690" s="108"/>
      <c r="E690" s="108"/>
      <c r="F690" s="108"/>
      <c r="G690" s="109"/>
      <c r="H690" s="110"/>
    </row>
    <row r="691" spans="1:8" ht="19.5" customHeight="1" x14ac:dyDescent="0.15">
      <c r="A691" s="97"/>
      <c r="B691" s="111"/>
      <c r="C691" s="112"/>
      <c r="D691" s="108"/>
      <c r="E691" s="108"/>
      <c r="F691" s="108"/>
      <c r="G691" s="109"/>
      <c r="H691" s="110"/>
    </row>
    <row r="692" spans="1:8" ht="19.5" customHeight="1" x14ac:dyDescent="0.15">
      <c r="A692" s="97"/>
      <c r="B692" s="111"/>
      <c r="C692" s="112"/>
      <c r="D692" s="108"/>
      <c r="E692" s="108"/>
      <c r="F692" s="108"/>
      <c r="G692" s="109"/>
      <c r="H692" s="110"/>
    </row>
    <row r="693" spans="1:8" ht="19.5" customHeight="1" x14ac:dyDescent="0.15">
      <c r="A693" s="97"/>
      <c r="B693" s="111"/>
      <c r="C693" s="112"/>
      <c r="D693" s="108"/>
      <c r="E693" s="108"/>
      <c r="F693" s="108"/>
      <c r="G693" s="109"/>
      <c r="H693" s="110"/>
    </row>
    <row r="694" spans="1:8" ht="19.5" customHeight="1" x14ac:dyDescent="0.15">
      <c r="A694" s="97"/>
      <c r="B694" s="111"/>
      <c r="C694" s="112"/>
      <c r="D694" s="108"/>
      <c r="E694" s="108"/>
      <c r="F694" s="108"/>
      <c r="G694" s="109"/>
      <c r="H694" s="110"/>
    </row>
    <row r="695" spans="1:8" ht="19.5" customHeight="1" x14ac:dyDescent="0.15">
      <c r="A695" s="97"/>
      <c r="B695" s="111"/>
      <c r="C695" s="112"/>
      <c r="D695" s="108"/>
      <c r="E695" s="108"/>
      <c r="F695" s="108"/>
      <c r="G695" s="109"/>
      <c r="H695" s="110"/>
    </row>
    <row r="696" spans="1:8" ht="19.5" customHeight="1" x14ac:dyDescent="0.15">
      <c r="A696" s="97"/>
      <c r="B696" s="111"/>
      <c r="C696" s="112"/>
      <c r="D696" s="108"/>
      <c r="E696" s="108"/>
      <c r="F696" s="108"/>
      <c r="G696" s="109"/>
      <c r="H696" s="110"/>
    </row>
    <row r="697" spans="1:8" ht="19.5" customHeight="1" x14ac:dyDescent="0.15">
      <c r="A697" s="97"/>
      <c r="B697" s="111"/>
      <c r="C697" s="112"/>
      <c r="D697" s="108"/>
      <c r="E697" s="108"/>
      <c r="F697" s="108"/>
      <c r="G697" s="109"/>
      <c r="H697" s="110"/>
    </row>
    <row r="698" spans="1:8" ht="19.5" customHeight="1" x14ac:dyDescent="0.15">
      <c r="A698" s="97"/>
      <c r="B698" s="111"/>
      <c r="C698" s="112"/>
      <c r="D698" s="108"/>
      <c r="E698" s="108"/>
      <c r="F698" s="108"/>
      <c r="G698" s="109"/>
      <c r="H698" s="110"/>
    </row>
    <row r="699" spans="1:8" ht="19.5" customHeight="1" x14ac:dyDescent="0.15">
      <c r="A699" s="97"/>
      <c r="B699" s="111"/>
      <c r="C699" s="112"/>
      <c r="D699" s="108"/>
      <c r="E699" s="108"/>
      <c r="F699" s="108"/>
      <c r="G699" s="109"/>
      <c r="H699" s="110"/>
    </row>
    <row r="700" spans="1:8" ht="19.5" customHeight="1" x14ac:dyDescent="0.15">
      <c r="A700" s="97"/>
      <c r="B700" s="111"/>
      <c r="C700" s="112"/>
      <c r="D700" s="108"/>
      <c r="E700" s="108"/>
      <c r="F700" s="108"/>
      <c r="G700" s="109"/>
      <c r="H700" s="110"/>
    </row>
    <row r="701" spans="1:8" ht="19.5" customHeight="1" x14ac:dyDescent="0.15">
      <c r="A701" s="97"/>
      <c r="B701" s="111"/>
      <c r="C701" s="112"/>
      <c r="D701" s="108"/>
      <c r="E701" s="108"/>
      <c r="F701" s="108"/>
      <c r="G701" s="109"/>
      <c r="H701" s="110"/>
    </row>
    <row r="702" spans="1:8" ht="19.5" customHeight="1" x14ac:dyDescent="0.15">
      <c r="A702" s="97"/>
      <c r="B702" s="111"/>
      <c r="C702" s="112"/>
      <c r="D702" s="108"/>
      <c r="E702" s="108"/>
      <c r="F702" s="108"/>
      <c r="G702" s="109"/>
      <c r="H702" s="110"/>
    </row>
    <row r="703" spans="1:8" ht="19.5" customHeight="1" x14ac:dyDescent="0.15">
      <c r="A703" s="97"/>
      <c r="B703" s="111"/>
      <c r="C703" s="112"/>
      <c r="D703" s="108"/>
      <c r="E703" s="108"/>
      <c r="F703" s="108"/>
      <c r="G703" s="109"/>
      <c r="H703" s="110"/>
    </row>
    <row r="704" spans="1:8" ht="19.5" customHeight="1" x14ac:dyDescent="0.15">
      <c r="A704" s="97"/>
      <c r="B704" s="111"/>
      <c r="C704" s="112"/>
      <c r="D704" s="108"/>
      <c r="E704" s="108"/>
      <c r="F704" s="108"/>
      <c r="G704" s="109"/>
      <c r="H704" s="110"/>
    </row>
    <row r="705" spans="1:8" ht="19.5" customHeight="1" x14ac:dyDescent="0.15">
      <c r="A705" s="97"/>
      <c r="B705" s="111"/>
      <c r="C705" s="112"/>
      <c r="D705" s="108"/>
      <c r="E705" s="108"/>
      <c r="F705" s="108"/>
      <c r="G705" s="109"/>
      <c r="H705" s="110"/>
    </row>
    <row r="706" spans="1:8" ht="19.5" customHeight="1" x14ac:dyDescent="0.15">
      <c r="A706" s="97"/>
      <c r="B706" s="111"/>
      <c r="C706" s="112"/>
      <c r="D706" s="108"/>
      <c r="E706" s="108"/>
      <c r="F706" s="108"/>
      <c r="G706" s="109"/>
      <c r="H706" s="110"/>
    </row>
    <row r="707" spans="1:8" ht="19.5" customHeight="1" x14ac:dyDescent="0.15">
      <c r="A707" s="97"/>
      <c r="B707" s="111"/>
      <c r="C707" s="112"/>
      <c r="D707" s="108"/>
      <c r="E707" s="108"/>
      <c r="F707" s="108"/>
      <c r="G707" s="109"/>
      <c r="H707" s="110"/>
    </row>
    <row r="708" spans="1:8" ht="19.5" customHeight="1" x14ac:dyDescent="0.15">
      <c r="A708" s="97"/>
      <c r="B708" s="111"/>
      <c r="C708" s="112"/>
      <c r="D708" s="108"/>
      <c r="E708" s="108"/>
      <c r="F708" s="108"/>
      <c r="G708" s="109"/>
      <c r="H708" s="110"/>
    </row>
    <row r="709" spans="1:8" ht="19.5" customHeight="1" x14ac:dyDescent="0.15">
      <c r="A709" s="97"/>
      <c r="B709" s="111"/>
      <c r="C709" s="112"/>
      <c r="D709" s="108"/>
      <c r="E709" s="108"/>
      <c r="F709" s="108"/>
      <c r="G709" s="109"/>
      <c r="H709" s="110"/>
    </row>
    <row r="710" spans="1:8" ht="19.5" customHeight="1" x14ac:dyDescent="0.15">
      <c r="A710" s="97"/>
      <c r="B710" s="111"/>
      <c r="C710" s="112"/>
      <c r="D710" s="108"/>
      <c r="E710" s="108"/>
      <c r="F710" s="108"/>
      <c r="G710" s="109"/>
      <c r="H710" s="110"/>
    </row>
    <row r="711" spans="1:8" ht="19.5" customHeight="1" x14ac:dyDescent="0.15">
      <c r="A711" s="97"/>
      <c r="B711" s="111"/>
      <c r="C711" s="112"/>
      <c r="D711" s="108"/>
      <c r="E711" s="108"/>
      <c r="F711" s="108"/>
      <c r="G711" s="109"/>
      <c r="H711" s="110"/>
    </row>
    <row r="712" spans="1:8" ht="19.5" customHeight="1" x14ac:dyDescent="0.15">
      <c r="A712" s="97"/>
      <c r="B712" s="111"/>
      <c r="C712" s="112"/>
      <c r="D712" s="108"/>
      <c r="E712" s="108"/>
      <c r="F712" s="108"/>
      <c r="G712" s="109"/>
      <c r="H712" s="110"/>
    </row>
    <row r="713" spans="1:8" ht="19.5" customHeight="1" x14ac:dyDescent="0.15">
      <c r="A713" s="97"/>
      <c r="B713" s="111"/>
      <c r="C713" s="112"/>
      <c r="D713" s="108"/>
      <c r="E713" s="108"/>
      <c r="F713" s="108"/>
      <c r="G713" s="109"/>
      <c r="H713" s="110"/>
    </row>
    <row r="714" spans="1:8" ht="19.5" customHeight="1" x14ac:dyDescent="0.15">
      <c r="A714" s="97"/>
      <c r="B714" s="111"/>
      <c r="C714" s="112"/>
      <c r="D714" s="108"/>
      <c r="E714" s="108"/>
      <c r="F714" s="108"/>
      <c r="G714" s="109"/>
      <c r="H714" s="110"/>
    </row>
    <row r="715" spans="1:8" ht="19.5" customHeight="1" x14ac:dyDescent="0.15">
      <c r="A715" s="97"/>
      <c r="B715" s="111"/>
      <c r="C715" s="112"/>
      <c r="D715" s="108"/>
      <c r="E715" s="108"/>
      <c r="F715" s="108"/>
      <c r="G715" s="109"/>
      <c r="H715" s="110"/>
    </row>
    <row r="716" spans="1:8" ht="19.5" customHeight="1" x14ac:dyDescent="0.15">
      <c r="A716" s="97"/>
      <c r="B716" s="111"/>
      <c r="C716" s="112"/>
      <c r="D716" s="108"/>
      <c r="E716" s="108"/>
      <c r="F716" s="108"/>
      <c r="G716" s="109"/>
      <c r="H716" s="110"/>
    </row>
    <row r="717" spans="1:8" ht="19.5" customHeight="1" x14ac:dyDescent="0.15">
      <c r="A717" s="97"/>
      <c r="B717" s="111"/>
      <c r="C717" s="112"/>
      <c r="D717" s="108"/>
      <c r="E717" s="108"/>
      <c r="F717" s="108"/>
      <c r="G717" s="109"/>
      <c r="H717" s="110"/>
    </row>
    <row r="718" spans="1:8" ht="19.5" customHeight="1" x14ac:dyDescent="0.15">
      <c r="A718" s="97"/>
      <c r="B718" s="111"/>
      <c r="C718" s="112"/>
      <c r="D718" s="108"/>
      <c r="E718" s="108"/>
      <c r="F718" s="108"/>
      <c r="G718" s="109"/>
      <c r="H718" s="110"/>
    </row>
    <row r="719" spans="1:8" ht="19.5" customHeight="1" x14ac:dyDescent="0.15">
      <c r="A719" s="97"/>
      <c r="B719" s="111"/>
      <c r="C719" s="112"/>
      <c r="D719" s="108"/>
      <c r="E719" s="108"/>
      <c r="F719" s="108"/>
      <c r="G719" s="109"/>
      <c r="H719" s="110"/>
    </row>
    <row r="720" spans="1:8" ht="19.5" customHeight="1" x14ac:dyDescent="0.15">
      <c r="A720" s="97"/>
      <c r="B720" s="111"/>
      <c r="C720" s="112"/>
      <c r="D720" s="108"/>
      <c r="E720" s="108"/>
      <c r="F720" s="108"/>
      <c r="G720" s="109"/>
      <c r="H720" s="110"/>
    </row>
    <row r="721" spans="1:8" ht="19.5" customHeight="1" x14ac:dyDescent="0.15">
      <c r="A721" s="97"/>
      <c r="B721" s="111"/>
      <c r="C721" s="112"/>
      <c r="D721" s="108"/>
      <c r="E721" s="108"/>
      <c r="F721" s="108"/>
      <c r="G721" s="109"/>
      <c r="H721" s="110"/>
    </row>
    <row r="722" spans="1:8" ht="19.5" customHeight="1" x14ac:dyDescent="0.15">
      <c r="A722" s="97"/>
      <c r="B722" s="111"/>
      <c r="C722" s="112"/>
      <c r="D722" s="108"/>
      <c r="E722" s="108"/>
      <c r="F722" s="108"/>
      <c r="G722" s="109"/>
      <c r="H722" s="110"/>
    </row>
    <row r="723" spans="1:8" ht="19.5" customHeight="1" x14ac:dyDescent="0.15">
      <c r="A723" s="97"/>
      <c r="B723" s="111"/>
      <c r="C723" s="112"/>
      <c r="D723" s="108"/>
      <c r="E723" s="108"/>
      <c r="F723" s="108"/>
      <c r="G723" s="109"/>
      <c r="H723" s="110"/>
    </row>
    <row r="724" spans="1:8" ht="19.5" customHeight="1" x14ac:dyDescent="0.15">
      <c r="A724" s="97"/>
      <c r="B724" s="111"/>
      <c r="C724" s="112"/>
      <c r="D724" s="108"/>
      <c r="E724" s="108"/>
      <c r="F724" s="108"/>
      <c r="G724" s="109"/>
      <c r="H724" s="110"/>
    </row>
    <row r="725" spans="1:8" ht="19.5" customHeight="1" x14ac:dyDescent="0.15">
      <c r="A725" s="97"/>
      <c r="B725" s="111"/>
      <c r="C725" s="112"/>
      <c r="D725" s="108"/>
      <c r="E725" s="108"/>
      <c r="F725" s="108"/>
      <c r="G725" s="109"/>
      <c r="H725" s="110"/>
    </row>
    <row r="726" spans="1:8" ht="19.5" customHeight="1" x14ac:dyDescent="0.15">
      <c r="A726" s="97"/>
      <c r="B726" s="111"/>
      <c r="C726" s="112"/>
      <c r="D726" s="108"/>
      <c r="E726" s="108"/>
      <c r="F726" s="108"/>
      <c r="G726" s="109"/>
      <c r="H726" s="110"/>
    </row>
    <row r="727" spans="1:8" ht="19.5" customHeight="1" x14ac:dyDescent="0.15">
      <c r="A727" s="97"/>
      <c r="B727" s="111"/>
      <c r="C727" s="112"/>
      <c r="D727" s="108"/>
      <c r="E727" s="108"/>
      <c r="F727" s="108"/>
      <c r="G727" s="109"/>
      <c r="H727" s="110"/>
    </row>
    <row r="728" spans="1:8" ht="19.5" customHeight="1" x14ac:dyDescent="0.15">
      <c r="A728" s="97"/>
      <c r="B728" s="111"/>
      <c r="C728" s="112"/>
      <c r="D728" s="108"/>
      <c r="E728" s="108"/>
      <c r="F728" s="108"/>
      <c r="G728" s="109"/>
      <c r="H728" s="110"/>
    </row>
    <row r="729" spans="1:8" ht="19.5" customHeight="1" x14ac:dyDescent="0.15">
      <c r="A729" s="97"/>
      <c r="B729" s="111"/>
      <c r="C729" s="112"/>
      <c r="D729" s="108"/>
      <c r="E729" s="108"/>
      <c r="F729" s="108"/>
      <c r="G729" s="109"/>
      <c r="H729" s="110"/>
    </row>
    <row r="730" spans="1:8" ht="19.5" customHeight="1" x14ac:dyDescent="0.15">
      <c r="A730" s="97"/>
      <c r="B730" s="111"/>
      <c r="C730" s="112"/>
      <c r="D730" s="108"/>
      <c r="E730" s="108"/>
      <c r="F730" s="108"/>
      <c r="G730" s="109"/>
      <c r="H730" s="110"/>
    </row>
    <row r="731" spans="1:8" ht="19.5" customHeight="1" x14ac:dyDescent="0.15">
      <c r="A731" s="97"/>
      <c r="B731" s="111"/>
      <c r="C731" s="112"/>
      <c r="D731" s="108"/>
      <c r="E731" s="108"/>
      <c r="F731" s="108"/>
      <c r="G731" s="109"/>
      <c r="H731" s="110"/>
    </row>
    <row r="732" spans="1:8" ht="19.5" customHeight="1" x14ac:dyDescent="0.15">
      <c r="A732" s="97"/>
      <c r="B732" s="111"/>
      <c r="C732" s="112"/>
      <c r="D732" s="108"/>
      <c r="E732" s="108"/>
      <c r="F732" s="108"/>
      <c r="G732" s="109"/>
      <c r="H732" s="110"/>
    </row>
    <row r="733" spans="1:8" ht="19.5" customHeight="1" x14ac:dyDescent="0.15">
      <c r="A733" s="97"/>
      <c r="B733" s="111"/>
      <c r="C733" s="112"/>
      <c r="D733" s="108"/>
      <c r="E733" s="108"/>
      <c r="F733" s="108"/>
      <c r="G733" s="109"/>
      <c r="H733" s="110"/>
    </row>
    <row r="734" spans="1:8" ht="19.5" customHeight="1" x14ac:dyDescent="0.15">
      <c r="A734" s="97"/>
      <c r="B734" s="111"/>
      <c r="C734" s="112"/>
      <c r="D734" s="108"/>
      <c r="E734" s="108"/>
      <c r="F734" s="108"/>
      <c r="G734" s="109"/>
      <c r="H734" s="110"/>
    </row>
    <row r="735" spans="1:8" ht="19.5" customHeight="1" x14ac:dyDescent="0.15">
      <c r="A735" s="97"/>
      <c r="B735" s="111"/>
      <c r="C735" s="112"/>
      <c r="D735" s="108"/>
      <c r="E735" s="108"/>
      <c r="F735" s="108"/>
      <c r="G735" s="109"/>
      <c r="H735" s="110"/>
    </row>
    <row r="736" spans="1:8" ht="19.5" customHeight="1" x14ac:dyDescent="0.15">
      <c r="A736" s="97"/>
      <c r="B736" s="111"/>
      <c r="C736" s="112"/>
      <c r="D736" s="108"/>
      <c r="E736" s="108"/>
      <c r="F736" s="108"/>
      <c r="G736" s="109"/>
      <c r="H736" s="110"/>
    </row>
    <row r="737" spans="1:8" ht="19.5" customHeight="1" x14ac:dyDescent="0.15">
      <c r="A737" s="97"/>
      <c r="B737" s="111"/>
      <c r="C737" s="112"/>
      <c r="D737" s="108"/>
      <c r="E737" s="108"/>
      <c r="F737" s="108"/>
      <c r="G737" s="109"/>
      <c r="H737" s="110"/>
    </row>
    <row r="738" spans="1:8" ht="19.5" customHeight="1" x14ac:dyDescent="0.15">
      <c r="A738" s="97"/>
      <c r="B738" s="111"/>
      <c r="C738" s="112"/>
      <c r="D738" s="108"/>
      <c r="E738" s="108"/>
      <c r="F738" s="108"/>
      <c r="G738" s="109"/>
      <c r="H738" s="110"/>
    </row>
    <row r="739" spans="1:8" ht="19.5" customHeight="1" x14ac:dyDescent="0.15">
      <c r="A739" s="97"/>
      <c r="B739" s="111"/>
      <c r="C739" s="112"/>
      <c r="D739" s="108"/>
      <c r="E739" s="108"/>
      <c r="F739" s="108"/>
      <c r="G739" s="109"/>
      <c r="H739" s="110"/>
    </row>
    <row r="740" spans="1:8" ht="19.5" customHeight="1" x14ac:dyDescent="0.15">
      <c r="A740" s="97"/>
      <c r="B740" s="111"/>
      <c r="C740" s="112"/>
      <c r="D740" s="108"/>
      <c r="E740" s="108"/>
      <c r="F740" s="108"/>
      <c r="G740" s="109"/>
      <c r="H740" s="110"/>
    </row>
    <row r="741" spans="1:8" ht="19.5" customHeight="1" x14ac:dyDescent="0.15">
      <c r="A741" s="97"/>
      <c r="B741" s="111"/>
      <c r="C741" s="112"/>
      <c r="D741" s="108"/>
      <c r="E741" s="108"/>
      <c r="F741" s="108"/>
      <c r="G741" s="109"/>
      <c r="H741" s="110"/>
    </row>
    <row r="742" spans="1:8" ht="19.5" customHeight="1" x14ac:dyDescent="0.15">
      <c r="A742" s="97"/>
      <c r="B742" s="111"/>
      <c r="C742" s="112"/>
      <c r="D742" s="108"/>
      <c r="E742" s="108"/>
      <c r="F742" s="108"/>
      <c r="G742" s="109"/>
      <c r="H742" s="110"/>
    </row>
    <row r="743" spans="1:8" ht="19.5" customHeight="1" x14ac:dyDescent="0.15">
      <c r="A743" s="97"/>
      <c r="B743" s="111"/>
      <c r="C743" s="112"/>
      <c r="D743" s="108"/>
      <c r="E743" s="108"/>
      <c r="F743" s="108"/>
      <c r="G743" s="109"/>
      <c r="H743" s="110"/>
    </row>
    <row r="744" spans="1:8" ht="19.5" customHeight="1" x14ac:dyDescent="0.15">
      <c r="A744" s="97"/>
      <c r="B744" s="111"/>
      <c r="C744" s="112"/>
      <c r="D744" s="108"/>
      <c r="E744" s="108"/>
      <c r="F744" s="108"/>
      <c r="G744" s="109"/>
      <c r="H744" s="110"/>
    </row>
    <row r="745" spans="1:8" ht="19.5" customHeight="1" x14ac:dyDescent="0.15">
      <c r="A745" s="97"/>
      <c r="B745" s="111"/>
      <c r="C745" s="112"/>
      <c r="D745" s="108"/>
      <c r="E745" s="108"/>
      <c r="F745" s="108"/>
      <c r="G745" s="109"/>
      <c r="H745" s="110"/>
    </row>
    <row r="746" spans="1:8" ht="19.5" customHeight="1" x14ac:dyDescent="0.15">
      <c r="A746" s="97"/>
      <c r="B746" s="111"/>
      <c r="C746" s="112"/>
      <c r="D746" s="108"/>
      <c r="E746" s="108"/>
      <c r="F746" s="108"/>
      <c r="G746" s="109"/>
      <c r="H746" s="110"/>
    </row>
    <row r="747" spans="1:8" ht="19.5" customHeight="1" x14ac:dyDescent="0.15">
      <c r="A747" s="97"/>
      <c r="B747" s="111"/>
      <c r="C747" s="112"/>
      <c r="D747" s="108"/>
      <c r="E747" s="108"/>
      <c r="F747" s="108"/>
      <c r="G747" s="109"/>
      <c r="H747" s="110"/>
    </row>
    <row r="748" spans="1:8" ht="19.5" customHeight="1" x14ac:dyDescent="0.15">
      <c r="A748" s="97"/>
      <c r="B748" s="111"/>
      <c r="C748" s="112"/>
      <c r="D748" s="108"/>
      <c r="E748" s="108"/>
      <c r="F748" s="108"/>
      <c r="G748" s="109"/>
      <c r="H748" s="110"/>
    </row>
    <row r="749" spans="1:8" ht="19.5" customHeight="1" x14ac:dyDescent="0.15">
      <c r="A749" s="97"/>
      <c r="B749" s="111"/>
      <c r="C749" s="112"/>
      <c r="D749" s="108"/>
      <c r="E749" s="108"/>
      <c r="F749" s="108"/>
      <c r="G749" s="109"/>
      <c r="H749" s="110"/>
    </row>
    <row r="750" spans="1:8" ht="19.5" customHeight="1" x14ac:dyDescent="0.15">
      <c r="A750" s="97"/>
      <c r="B750" s="111"/>
      <c r="C750" s="112"/>
      <c r="D750" s="108"/>
      <c r="E750" s="108"/>
      <c r="F750" s="108"/>
      <c r="G750" s="109"/>
      <c r="H750" s="110"/>
    </row>
    <row r="751" spans="1:8" ht="19.5" customHeight="1" x14ac:dyDescent="0.15">
      <c r="A751" s="97"/>
      <c r="B751" s="111"/>
      <c r="C751" s="112"/>
      <c r="D751" s="108"/>
      <c r="E751" s="108"/>
      <c r="F751" s="108"/>
      <c r="G751" s="109"/>
      <c r="H751" s="110"/>
    </row>
    <row r="752" spans="1:8" ht="19.5" customHeight="1" x14ac:dyDescent="0.15">
      <c r="A752" s="97"/>
      <c r="B752" s="111"/>
      <c r="C752" s="112"/>
      <c r="D752" s="108"/>
      <c r="E752" s="108"/>
      <c r="F752" s="108"/>
      <c r="G752" s="109"/>
      <c r="H752" s="110"/>
    </row>
    <row r="753" spans="1:8" ht="19.5" customHeight="1" x14ac:dyDescent="0.15">
      <c r="A753" s="97"/>
      <c r="B753" s="111"/>
      <c r="C753" s="112"/>
      <c r="D753" s="108"/>
      <c r="E753" s="108"/>
      <c r="F753" s="108"/>
      <c r="G753" s="109"/>
      <c r="H753" s="110"/>
    </row>
    <row r="754" spans="1:8" ht="19.5" customHeight="1" x14ac:dyDescent="0.15">
      <c r="A754" s="97"/>
      <c r="B754" s="111"/>
      <c r="C754" s="112"/>
      <c r="D754" s="108"/>
      <c r="E754" s="108"/>
      <c r="F754" s="108"/>
      <c r="G754" s="109"/>
      <c r="H754" s="110"/>
    </row>
    <row r="755" spans="1:8" ht="19.5" customHeight="1" x14ac:dyDescent="0.15">
      <c r="A755" s="97"/>
      <c r="B755" s="111"/>
      <c r="C755" s="112"/>
      <c r="D755" s="108"/>
      <c r="E755" s="108"/>
      <c r="F755" s="108"/>
      <c r="G755" s="109"/>
      <c r="H755" s="110"/>
    </row>
    <row r="756" spans="1:8" ht="19.5" customHeight="1" x14ac:dyDescent="0.15">
      <c r="A756" s="97"/>
      <c r="B756" s="111"/>
      <c r="C756" s="112"/>
      <c r="D756" s="108"/>
      <c r="E756" s="108"/>
      <c r="F756" s="108"/>
      <c r="G756" s="109"/>
      <c r="H756" s="110"/>
    </row>
    <row r="757" spans="1:8" ht="19.5" customHeight="1" x14ac:dyDescent="0.15">
      <c r="A757" s="97"/>
      <c r="B757" s="111"/>
      <c r="C757" s="112"/>
      <c r="D757" s="108"/>
      <c r="E757" s="108"/>
      <c r="F757" s="108"/>
      <c r="G757" s="109"/>
      <c r="H757" s="110"/>
    </row>
    <row r="758" spans="1:8" ht="19.5" customHeight="1" x14ac:dyDescent="0.15">
      <c r="A758" s="97"/>
      <c r="B758" s="111"/>
      <c r="C758" s="112"/>
      <c r="D758" s="108"/>
      <c r="E758" s="108"/>
      <c r="F758" s="108"/>
      <c r="G758" s="109"/>
      <c r="H758" s="110"/>
    </row>
    <row r="759" spans="1:8" ht="19.5" customHeight="1" x14ac:dyDescent="0.15">
      <c r="A759" s="97"/>
      <c r="B759" s="111"/>
      <c r="C759" s="112"/>
      <c r="D759" s="108"/>
      <c r="E759" s="108"/>
      <c r="F759" s="108"/>
      <c r="G759" s="109"/>
      <c r="H759" s="110"/>
    </row>
    <row r="760" spans="1:8" ht="19.5" customHeight="1" x14ac:dyDescent="0.15">
      <c r="A760" s="97"/>
      <c r="B760" s="111"/>
      <c r="C760" s="112"/>
      <c r="D760" s="108"/>
      <c r="E760" s="108"/>
      <c r="F760" s="108"/>
      <c r="G760" s="109"/>
      <c r="H760" s="110"/>
    </row>
    <row r="761" spans="1:8" ht="19.5" customHeight="1" x14ac:dyDescent="0.15">
      <c r="A761" s="97"/>
      <c r="B761" s="111"/>
      <c r="C761" s="112"/>
      <c r="D761" s="108"/>
      <c r="E761" s="108"/>
      <c r="F761" s="108"/>
      <c r="G761" s="109"/>
      <c r="H761" s="110"/>
    </row>
    <row r="762" spans="1:8" ht="19.5" customHeight="1" x14ac:dyDescent="0.15">
      <c r="A762" s="97"/>
      <c r="B762" s="111"/>
      <c r="C762" s="112"/>
      <c r="D762" s="108"/>
      <c r="E762" s="108"/>
      <c r="F762" s="108"/>
      <c r="G762" s="109"/>
      <c r="H762" s="110"/>
    </row>
    <row r="763" spans="1:8" ht="19.5" customHeight="1" x14ac:dyDescent="0.15">
      <c r="A763" s="97"/>
      <c r="B763" s="111"/>
      <c r="C763" s="112"/>
      <c r="D763" s="108"/>
      <c r="E763" s="108"/>
      <c r="F763" s="108"/>
      <c r="G763" s="109"/>
      <c r="H763" s="110"/>
    </row>
    <row r="764" spans="1:8" ht="19.5" customHeight="1" x14ac:dyDescent="0.15">
      <c r="A764" s="97"/>
      <c r="B764" s="111"/>
      <c r="C764" s="112"/>
      <c r="D764" s="108"/>
      <c r="E764" s="108"/>
      <c r="F764" s="108"/>
      <c r="G764" s="109"/>
      <c r="H764" s="110"/>
    </row>
    <row r="765" spans="1:8" ht="19.5" customHeight="1" x14ac:dyDescent="0.15">
      <c r="A765" s="97"/>
      <c r="B765" s="111"/>
      <c r="C765" s="112"/>
      <c r="D765" s="108"/>
      <c r="E765" s="108"/>
      <c r="F765" s="108"/>
      <c r="G765" s="109"/>
      <c r="H765" s="110"/>
    </row>
    <row r="766" spans="1:8" ht="19.5" customHeight="1" x14ac:dyDescent="0.15">
      <c r="A766" s="97"/>
      <c r="B766" s="111"/>
      <c r="C766" s="112"/>
      <c r="D766" s="108"/>
      <c r="E766" s="108"/>
      <c r="F766" s="108"/>
      <c r="G766" s="109"/>
      <c r="H766" s="110"/>
    </row>
    <row r="767" spans="1:8" ht="19.5" customHeight="1" x14ac:dyDescent="0.15">
      <c r="A767" s="97"/>
      <c r="B767" s="111"/>
      <c r="C767" s="112"/>
      <c r="D767" s="108"/>
      <c r="E767" s="108"/>
      <c r="F767" s="108"/>
      <c r="G767" s="109"/>
      <c r="H767" s="110"/>
    </row>
    <row r="768" spans="1:8" ht="19.5" customHeight="1" x14ac:dyDescent="0.15">
      <c r="A768" s="97"/>
      <c r="B768" s="111"/>
      <c r="C768" s="112"/>
      <c r="D768" s="108"/>
      <c r="E768" s="108"/>
      <c r="F768" s="108"/>
      <c r="G768" s="109"/>
      <c r="H768" s="110"/>
    </row>
    <row r="769" spans="1:8" ht="19.5" customHeight="1" x14ac:dyDescent="0.15">
      <c r="A769" s="97"/>
      <c r="B769" s="111"/>
      <c r="C769" s="112"/>
      <c r="D769" s="108"/>
      <c r="E769" s="108"/>
      <c r="F769" s="108"/>
      <c r="G769" s="109"/>
      <c r="H769" s="110"/>
    </row>
    <row r="770" spans="1:8" ht="19.5" customHeight="1" x14ac:dyDescent="0.15">
      <c r="A770" s="97"/>
      <c r="B770" s="111"/>
      <c r="C770" s="112"/>
      <c r="D770" s="108"/>
      <c r="E770" s="108"/>
      <c r="F770" s="108"/>
      <c r="G770" s="109"/>
      <c r="H770" s="110"/>
    </row>
    <row r="771" spans="1:8" ht="19.5" customHeight="1" x14ac:dyDescent="0.15">
      <c r="A771" s="97"/>
      <c r="B771" s="111"/>
      <c r="C771" s="112"/>
      <c r="D771" s="108"/>
      <c r="E771" s="108"/>
      <c r="F771" s="108"/>
      <c r="G771" s="109"/>
      <c r="H771" s="110"/>
    </row>
    <row r="772" spans="1:8" ht="19.5" customHeight="1" x14ac:dyDescent="0.15">
      <c r="A772" s="97"/>
      <c r="B772" s="111"/>
      <c r="C772" s="112"/>
      <c r="D772" s="108"/>
      <c r="E772" s="108"/>
      <c r="F772" s="108"/>
      <c r="G772" s="109"/>
      <c r="H772" s="110"/>
    </row>
    <row r="773" spans="1:8" ht="19.5" customHeight="1" x14ac:dyDescent="0.15">
      <c r="A773" s="97"/>
      <c r="B773" s="111"/>
      <c r="C773" s="112"/>
      <c r="D773" s="108"/>
      <c r="E773" s="108"/>
      <c r="F773" s="108"/>
      <c r="G773" s="109"/>
      <c r="H773" s="110"/>
    </row>
    <row r="774" spans="1:8" ht="19.5" customHeight="1" x14ac:dyDescent="0.15">
      <c r="A774" s="97"/>
      <c r="B774" s="111"/>
      <c r="C774" s="112"/>
      <c r="D774" s="108"/>
      <c r="E774" s="108"/>
      <c r="F774" s="108"/>
      <c r="G774" s="109"/>
      <c r="H774" s="110"/>
    </row>
    <row r="775" spans="1:8" ht="19.5" customHeight="1" x14ac:dyDescent="0.15">
      <c r="A775" s="97"/>
      <c r="B775" s="111"/>
      <c r="C775" s="112"/>
      <c r="D775" s="108"/>
      <c r="E775" s="108"/>
      <c r="F775" s="108"/>
      <c r="G775" s="109"/>
      <c r="H775" s="110"/>
    </row>
    <row r="776" spans="1:8" ht="19.5" customHeight="1" x14ac:dyDescent="0.15">
      <c r="A776" s="97"/>
      <c r="B776" s="111"/>
      <c r="C776" s="112"/>
      <c r="D776" s="108"/>
      <c r="E776" s="108"/>
      <c r="F776" s="108"/>
      <c r="G776" s="109"/>
      <c r="H776" s="110"/>
    </row>
    <row r="777" spans="1:8" ht="19.5" customHeight="1" x14ac:dyDescent="0.15">
      <c r="A777" s="97"/>
      <c r="B777" s="111"/>
      <c r="C777" s="112"/>
      <c r="D777" s="108"/>
      <c r="E777" s="108"/>
      <c r="F777" s="108"/>
      <c r="G777" s="109"/>
      <c r="H777" s="110"/>
    </row>
    <row r="778" spans="1:8" ht="19.5" customHeight="1" x14ac:dyDescent="0.15">
      <c r="A778" s="97"/>
      <c r="B778" s="111"/>
      <c r="C778" s="112"/>
      <c r="D778" s="108"/>
      <c r="E778" s="108"/>
      <c r="F778" s="108"/>
      <c r="G778" s="109"/>
      <c r="H778" s="110"/>
    </row>
    <row r="779" spans="1:8" ht="19.5" customHeight="1" x14ac:dyDescent="0.15">
      <c r="A779" s="97"/>
      <c r="B779" s="111"/>
      <c r="C779" s="112"/>
      <c r="D779" s="108"/>
      <c r="E779" s="108"/>
      <c r="F779" s="108"/>
      <c r="G779" s="109"/>
      <c r="H779" s="110"/>
    </row>
    <row r="780" spans="1:8" ht="19.5" customHeight="1" x14ac:dyDescent="0.15">
      <c r="A780" s="97"/>
      <c r="B780" s="111"/>
      <c r="C780" s="112"/>
      <c r="D780" s="108"/>
      <c r="E780" s="108"/>
      <c r="F780" s="108"/>
      <c r="G780" s="109"/>
      <c r="H780" s="110"/>
    </row>
    <row r="781" spans="1:8" ht="19.5" customHeight="1" x14ac:dyDescent="0.15">
      <c r="A781" s="97"/>
      <c r="B781" s="111"/>
      <c r="C781" s="112"/>
      <c r="D781" s="108"/>
      <c r="E781" s="108"/>
      <c r="F781" s="108"/>
      <c r="G781" s="109"/>
      <c r="H781" s="110"/>
    </row>
    <row r="782" spans="1:8" ht="19.5" customHeight="1" x14ac:dyDescent="0.15">
      <c r="A782" s="97"/>
      <c r="B782" s="111"/>
      <c r="C782" s="112"/>
      <c r="D782" s="108"/>
      <c r="E782" s="108"/>
      <c r="F782" s="108"/>
      <c r="G782" s="109"/>
      <c r="H782" s="110"/>
    </row>
    <row r="783" spans="1:8" ht="19.5" customHeight="1" x14ac:dyDescent="0.15">
      <c r="A783" s="97"/>
      <c r="B783" s="111"/>
      <c r="C783" s="112"/>
      <c r="D783" s="108"/>
      <c r="E783" s="108"/>
      <c r="F783" s="108"/>
      <c r="G783" s="109"/>
      <c r="H783" s="110"/>
    </row>
    <row r="784" spans="1:8" ht="19.5" customHeight="1" x14ac:dyDescent="0.15">
      <c r="A784" s="97"/>
      <c r="B784" s="111"/>
      <c r="C784" s="112"/>
      <c r="D784" s="108"/>
      <c r="E784" s="108"/>
      <c r="F784" s="108"/>
      <c r="G784" s="109"/>
      <c r="H784" s="110"/>
    </row>
    <row r="785" spans="1:8" ht="19.5" customHeight="1" x14ac:dyDescent="0.15">
      <c r="A785" s="97"/>
      <c r="B785" s="111"/>
      <c r="C785" s="112"/>
      <c r="D785" s="108"/>
      <c r="E785" s="108"/>
      <c r="F785" s="108"/>
      <c r="G785" s="109"/>
      <c r="H785" s="110"/>
    </row>
    <row r="786" spans="1:8" ht="19.5" customHeight="1" x14ac:dyDescent="0.15">
      <c r="A786" s="97"/>
      <c r="B786" s="111"/>
      <c r="C786" s="112"/>
      <c r="D786" s="108"/>
      <c r="E786" s="108"/>
      <c r="F786" s="108"/>
      <c r="G786" s="109"/>
      <c r="H786" s="110"/>
    </row>
    <row r="787" spans="1:8" ht="19.5" customHeight="1" x14ac:dyDescent="0.15">
      <c r="A787" s="97"/>
      <c r="B787" s="111"/>
      <c r="C787" s="112"/>
      <c r="D787" s="108"/>
      <c r="E787" s="108"/>
      <c r="F787" s="108"/>
      <c r="G787" s="109"/>
      <c r="H787" s="110"/>
    </row>
    <row r="788" spans="1:8" ht="19.5" customHeight="1" x14ac:dyDescent="0.15">
      <c r="A788" s="97"/>
      <c r="B788" s="111"/>
      <c r="C788" s="112"/>
      <c r="D788" s="108"/>
      <c r="E788" s="108"/>
      <c r="F788" s="108"/>
      <c r="G788" s="109"/>
      <c r="H788" s="110"/>
    </row>
    <row r="789" spans="1:8" ht="19.5" customHeight="1" x14ac:dyDescent="0.15">
      <c r="A789" s="97"/>
      <c r="B789" s="111"/>
      <c r="C789" s="112"/>
      <c r="D789" s="108"/>
      <c r="E789" s="108"/>
      <c r="F789" s="108"/>
      <c r="G789" s="109"/>
      <c r="H789" s="110"/>
    </row>
    <row r="790" spans="1:8" ht="19.5" customHeight="1" x14ac:dyDescent="0.15">
      <c r="A790" s="97"/>
      <c r="B790" s="111"/>
      <c r="C790" s="112"/>
      <c r="D790" s="108"/>
      <c r="E790" s="108"/>
      <c r="F790" s="108"/>
      <c r="G790" s="109"/>
      <c r="H790" s="110"/>
    </row>
    <row r="791" spans="1:8" ht="19.5" customHeight="1" x14ac:dyDescent="0.15">
      <c r="A791" s="97"/>
      <c r="B791" s="111"/>
      <c r="C791" s="112"/>
      <c r="D791" s="108"/>
      <c r="E791" s="108"/>
      <c r="F791" s="108"/>
      <c r="G791" s="109"/>
      <c r="H791" s="110"/>
    </row>
    <row r="792" spans="1:8" ht="19.5" customHeight="1" x14ac:dyDescent="0.15">
      <c r="A792" s="97"/>
      <c r="B792" s="111"/>
      <c r="C792" s="112"/>
      <c r="D792" s="108"/>
      <c r="E792" s="108"/>
      <c r="F792" s="108"/>
      <c r="G792" s="109"/>
      <c r="H792" s="110"/>
    </row>
    <row r="793" spans="1:8" ht="19.5" customHeight="1" x14ac:dyDescent="0.15">
      <c r="A793" s="97"/>
      <c r="B793" s="111"/>
      <c r="C793" s="112"/>
      <c r="D793" s="108"/>
      <c r="E793" s="108"/>
      <c r="F793" s="108"/>
      <c r="G793" s="109"/>
      <c r="H793" s="110"/>
    </row>
    <row r="794" spans="1:8" ht="19.5" customHeight="1" x14ac:dyDescent="0.15">
      <c r="A794" s="97"/>
      <c r="B794" s="111"/>
      <c r="C794" s="112"/>
      <c r="D794" s="108"/>
      <c r="E794" s="108"/>
      <c r="F794" s="108"/>
      <c r="G794" s="109"/>
      <c r="H794" s="110"/>
    </row>
    <row r="795" spans="1:8" ht="19.5" customHeight="1" x14ac:dyDescent="0.15">
      <c r="A795" s="97"/>
      <c r="B795" s="111"/>
      <c r="C795" s="112"/>
      <c r="D795" s="108"/>
      <c r="E795" s="108"/>
      <c r="F795" s="108"/>
      <c r="G795" s="109"/>
      <c r="H795" s="110"/>
    </row>
    <row r="796" spans="1:8" ht="19.5" customHeight="1" x14ac:dyDescent="0.15">
      <c r="A796" s="97"/>
      <c r="B796" s="111"/>
      <c r="C796" s="112"/>
      <c r="D796" s="108"/>
      <c r="E796" s="108"/>
      <c r="F796" s="108"/>
      <c r="G796" s="109"/>
      <c r="H796" s="110"/>
    </row>
    <row r="797" spans="1:8" ht="19.5" customHeight="1" x14ac:dyDescent="0.15">
      <c r="A797" s="97"/>
      <c r="B797" s="111"/>
      <c r="C797" s="112"/>
      <c r="D797" s="108"/>
      <c r="E797" s="108"/>
      <c r="F797" s="108"/>
      <c r="G797" s="109"/>
      <c r="H797" s="110"/>
    </row>
    <row r="798" spans="1:8" ht="19.5" customHeight="1" x14ac:dyDescent="0.15">
      <c r="A798" s="97"/>
      <c r="B798" s="111"/>
      <c r="C798" s="112"/>
      <c r="D798" s="108"/>
      <c r="E798" s="108"/>
      <c r="F798" s="108"/>
      <c r="G798" s="109"/>
      <c r="H798" s="110"/>
    </row>
    <row r="799" spans="1:8" ht="19.5" customHeight="1" x14ac:dyDescent="0.15">
      <c r="A799" s="97"/>
      <c r="B799" s="111"/>
      <c r="C799" s="112"/>
      <c r="D799" s="108"/>
      <c r="E799" s="108"/>
      <c r="F799" s="108"/>
      <c r="G799" s="109"/>
      <c r="H799" s="110"/>
    </row>
    <row r="800" spans="1:8" ht="19.5" customHeight="1" x14ac:dyDescent="0.15">
      <c r="A800" s="97"/>
      <c r="B800" s="111"/>
      <c r="C800" s="112"/>
      <c r="D800" s="108"/>
      <c r="E800" s="108"/>
      <c r="F800" s="108"/>
      <c r="G800" s="109"/>
      <c r="H800" s="110"/>
    </row>
    <row r="801" spans="1:8" ht="19.5" customHeight="1" x14ac:dyDescent="0.15">
      <c r="A801" s="97"/>
      <c r="B801" s="111"/>
      <c r="C801" s="112"/>
      <c r="D801" s="108"/>
      <c r="E801" s="108"/>
      <c r="F801" s="108"/>
      <c r="G801" s="109"/>
      <c r="H801" s="110"/>
    </row>
    <row r="802" spans="1:8" ht="19.5" customHeight="1" x14ac:dyDescent="0.15">
      <c r="A802" s="97"/>
      <c r="B802" s="111"/>
      <c r="C802" s="112"/>
      <c r="D802" s="108"/>
      <c r="E802" s="108"/>
      <c r="F802" s="108"/>
      <c r="G802" s="109"/>
      <c r="H802" s="110"/>
    </row>
    <row r="803" spans="1:8" ht="19.5" customHeight="1" x14ac:dyDescent="0.15">
      <c r="A803" s="97"/>
      <c r="B803" s="111"/>
      <c r="C803" s="112"/>
      <c r="D803" s="108"/>
      <c r="E803" s="108"/>
      <c r="F803" s="108"/>
      <c r="G803" s="109"/>
      <c r="H803" s="110"/>
    </row>
    <row r="804" spans="1:8" ht="19.5" customHeight="1" x14ac:dyDescent="0.15">
      <c r="A804" s="97"/>
      <c r="B804" s="111"/>
      <c r="C804" s="112"/>
      <c r="D804" s="108"/>
      <c r="E804" s="108"/>
      <c r="F804" s="108"/>
      <c r="G804" s="109"/>
      <c r="H804" s="110"/>
    </row>
    <row r="805" spans="1:8" ht="19.5" customHeight="1" x14ac:dyDescent="0.15">
      <c r="A805" s="97"/>
      <c r="B805" s="111"/>
      <c r="C805" s="112"/>
      <c r="D805" s="108"/>
      <c r="E805" s="108"/>
      <c r="F805" s="108"/>
      <c r="G805" s="109"/>
      <c r="H805" s="110"/>
    </row>
    <row r="806" spans="1:8" ht="19.5" customHeight="1" x14ac:dyDescent="0.15">
      <c r="A806" s="97"/>
      <c r="B806" s="111"/>
      <c r="C806" s="112"/>
      <c r="D806" s="108"/>
      <c r="E806" s="108"/>
      <c r="F806" s="108"/>
      <c r="G806" s="109"/>
      <c r="H806" s="110"/>
    </row>
    <row r="807" spans="1:8" ht="19.5" customHeight="1" x14ac:dyDescent="0.15">
      <c r="A807" s="97"/>
      <c r="B807" s="111"/>
      <c r="C807" s="112"/>
      <c r="D807" s="108"/>
      <c r="E807" s="108"/>
      <c r="F807" s="108"/>
      <c r="G807" s="109"/>
      <c r="H807" s="110"/>
    </row>
    <row r="808" spans="1:8" ht="19.5" customHeight="1" x14ac:dyDescent="0.15">
      <c r="A808" s="97"/>
      <c r="B808" s="111"/>
      <c r="C808" s="112"/>
      <c r="D808" s="108"/>
      <c r="E808" s="108"/>
      <c r="F808" s="108"/>
      <c r="G808" s="109"/>
      <c r="H808" s="110"/>
    </row>
    <row r="809" spans="1:8" ht="19.5" customHeight="1" x14ac:dyDescent="0.15">
      <c r="A809" s="97"/>
      <c r="B809" s="111"/>
      <c r="C809" s="112"/>
      <c r="D809" s="108"/>
      <c r="E809" s="108"/>
      <c r="F809" s="108"/>
      <c r="G809" s="109"/>
      <c r="H809" s="110"/>
    </row>
    <row r="810" spans="1:8" ht="19.5" customHeight="1" x14ac:dyDescent="0.15">
      <c r="A810" s="97"/>
      <c r="B810" s="111"/>
      <c r="C810" s="112"/>
      <c r="D810" s="108"/>
      <c r="E810" s="108"/>
      <c r="F810" s="108"/>
      <c r="G810" s="109"/>
      <c r="H810" s="110"/>
    </row>
    <row r="811" spans="1:8" ht="19.5" customHeight="1" x14ac:dyDescent="0.15">
      <c r="A811" s="97"/>
      <c r="B811" s="111"/>
      <c r="C811" s="112"/>
      <c r="D811" s="108"/>
      <c r="E811" s="108"/>
      <c r="F811" s="108"/>
      <c r="G811" s="109"/>
      <c r="H811" s="110"/>
    </row>
    <row r="812" spans="1:8" ht="19.5" customHeight="1" x14ac:dyDescent="0.15">
      <c r="A812" s="97"/>
      <c r="B812" s="111"/>
      <c r="C812" s="112"/>
      <c r="D812" s="108"/>
      <c r="E812" s="108"/>
      <c r="F812" s="108"/>
      <c r="G812" s="109"/>
      <c r="H812" s="110"/>
    </row>
    <row r="813" spans="1:8" ht="19.5" customHeight="1" x14ac:dyDescent="0.15">
      <c r="A813" s="97"/>
      <c r="B813" s="111"/>
      <c r="C813" s="112"/>
      <c r="D813" s="108"/>
      <c r="E813" s="108"/>
      <c r="F813" s="108"/>
      <c r="G813" s="109"/>
      <c r="H813" s="110"/>
    </row>
    <row r="814" spans="1:8" ht="19.5" customHeight="1" x14ac:dyDescent="0.15">
      <c r="A814" s="97"/>
      <c r="B814" s="111"/>
      <c r="C814" s="112"/>
      <c r="D814" s="108"/>
      <c r="E814" s="108"/>
      <c r="F814" s="108"/>
      <c r="G814" s="109"/>
      <c r="H814" s="110"/>
    </row>
    <row r="815" spans="1:8" ht="19.5" customHeight="1" x14ac:dyDescent="0.15">
      <c r="A815" s="97"/>
      <c r="B815" s="111"/>
      <c r="C815" s="112"/>
      <c r="D815" s="108"/>
      <c r="E815" s="108"/>
      <c r="F815" s="108"/>
      <c r="G815" s="109"/>
      <c r="H815" s="110"/>
    </row>
    <row r="816" spans="1:8" ht="19.5" customHeight="1" x14ac:dyDescent="0.15">
      <c r="A816" s="97"/>
      <c r="B816" s="111"/>
      <c r="C816" s="112"/>
      <c r="D816" s="108"/>
      <c r="E816" s="108"/>
      <c r="F816" s="108"/>
      <c r="G816" s="109"/>
      <c r="H816" s="110"/>
    </row>
    <row r="817" spans="1:8" ht="19.5" customHeight="1" x14ac:dyDescent="0.15">
      <c r="A817" s="97"/>
      <c r="B817" s="111"/>
      <c r="C817" s="112"/>
      <c r="D817" s="108"/>
      <c r="E817" s="108"/>
      <c r="F817" s="108"/>
      <c r="G817" s="109"/>
      <c r="H817" s="110"/>
    </row>
    <row r="818" spans="1:8" ht="19.5" customHeight="1" x14ac:dyDescent="0.15">
      <c r="A818" s="97"/>
      <c r="B818" s="111"/>
      <c r="C818" s="112"/>
      <c r="D818" s="108"/>
      <c r="E818" s="108"/>
      <c r="F818" s="108"/>
      <c r="G818" s="109"/>
      <c r="H818" s="110"/>
    </row>
    <row r="819" spans="1:8" ht="19.5" customHeight="1" x14ac:dyDescent="0.15">
      <c r="A819" s="97"/>
      <c r="B819" s="111"/>
      <c r="C819" s="112"/>
      <c r="D819" s="108"/>
      <c r="E819" s="108"/>
      <c r="F819" s="108"/>
      <c r="G819" s="109"/>
      <c r="H819" s="110"/>
    </row>
    <row r="820" spans="1:8" ht="19.5" customHeight="1" x14ac:dyDescent="0.15">
      <c r="A820" s="97"/>
      <c r="B820" s="111"/>
      <c r="C820" s="112"/>
      <c r="D820" s="108"/>
      <c r="E820" s="108"/>
      <c r="F820" s="108"/>
      <c r="G820" s="109"/>
      <c r="H820" s="110"/>
    </row>
    <row r="821" spans="1:8" ht="19.5" customHeight="1" x14ac:dyDescent="0.15">
      <c r="A821" s="97"/>
      <c r="B821" s="111"/>
      <c r="C821" s="112"/>
      <c r="D821" s="108"/>
      <c r="E821" s="108"/>
      <c r="F821" s="108"/>
      <c r="G821" s="109"/>
      <c r="H821" s="110"/>
    </row>
    <row r="822" spans="1:8" ht="19.5" customHeight="1" x14ac:dyDescent="0.15">
      <c r="A822" s="97"/>
      <c r="B822" s="111"/>
      <c r="C822" s="112"/>
      <c r="D822" s="108"/>
      <c r="E822" s="108"/>
      <c r="F822" s="108"/>
      <c r="G822" s="109"/>
      <c r="H822" s="110"/>
    </row>
    <row r="823" spans="1:8" ht="19.5" customHeight="1" x14ac:dyDescent="0.15">
      <c r="A823" s="97"/>
      <c r="B823" s="111"/>
      <c r="C823" s="112"/>
      <c r="D823" s="108"/>
      <c r="E823" s="108"/>
      <c r="F823" s="108"/>
      <c r="G823" s="109"/>
      <c r="H823" s="110"/>
    </row>
    <row r="824" spans="1:8" ht="19.5" customHeight="1" x14ac:dyDescent="0.15">
      <c r="A824" s="97"/>
      <c r="B824" s="111"/>
      <c r="C824" s="112"/>
      <c r="D824" s="108"/>
      <c r="E824" s="108"/>
      <c r="F824" s="108"/>
      <c r="G824" s="109"/>
      <c r="H824" s="110"/>
    </row>
    <row r="825" spans="1:8" ht="19.5" customHeight="1" x14ac:dyDescent="0.15">
      <c r="A825" s="97"/>
      <c r="B825" s="111"/>
      <c r="C825" s="112"/>
      <c r="D825" s="108"/>
      <c r="E825" s="108"/>
      <c r="F825" s="108"/>
      <c r="G825" s="109"/>
      <c r="H825" s="110"/>
    </row>
    <row r="826" spans="1:8" ht="19.5" customHeight="1" x14ac:dyDescent="0.15">
      <c r="A826" s="97"/>
      <c r="B826" s="111"/>
      <c r="C826" s="112"/>
      <c r="D826" s="108"/>
      <c r="E826" s="108"/>
      <c r="F826" s="108"/>
      <c r="G826" s="109"/>
      <c r="H826" s="110"/>
    </row>
    <row r="827" spans="1:8" ht="19.5" customHeight="1" x14ac:dyDescent="0.15">
      <c r="A827" s="97"/>
      <c r="B827" s="111"/>
      <c r="C827" s="112"/>
      <c r="D827" s="108"/>
      <c r="E827" s="108"/>
      <c r="F827" s="108"/>
      <c r="G827" s="109"/>
      <c r="H827" s="110"/>
    </row>
    <row r="828" spans="1:8" ht="19.5" customHeight="1" x14ac:dyDescent="0.15">
      <c r="A828" s="97"/>
      <c r="B828" s="111"/>
      <c r="C828" s="112"/>
      <c r="D828" s="108"/>
      <c r="E828" s="108"/>
      <c r="F828" s="108"/>
      <c r="G828" s="109"/>
      <c r="H828" s="110"/>
    </row>
    <row r="829" spans="1:8" ht="19.5" customHeight="1" x14ac:dyDescent="0.15">
      <c r="A829" s="97"/>
      <c r="B829" s="111"/>
      <c r="C829" s="112"/>
      <c r="D829" s="108"/>
      <c r="E829" s="108"/>
      <c r="F829" s="108"/>
      <c r="G829" s="109"/>
      <c r="H829" s="110"/>
    </row>
    <row r="830" spans="1:8" ht="19.5" customHeight="1" x14ac:dyDescent="0.15">
      <c r="A830" s="97"/>
      <c r="B830" s="111"/>
      <c r="C830" s="112"/>
      <c r="D830" s="108"/>
      <c r="E830" s="108"/>
      <c r="F830" s="108"/>
      <c r="G830" s="109"/>
      <c r="H830" s="110"/>
    </row>
    <row r="831" spans="1:8" ht="19.5" customHeight="1" x14ac:dyDescent="0.15">
      <c r="A831" s="97"/>
      <c r="B831" s="111"/>
      <c r="C831" s="112"/>
      <c r="D831" s="108"/>
      <c r="E831" s="108"/>
      <c r="F831" s="108"/>
      <c r="G831" s="109"/>
      <c r="H831" s="110"/>
    </row>
    <row r="832" spans="1:8" ht="19.5" customHeight="1" x14ac:dyDescent="0.15">
      <c r="A832" s="97"/>
      <c r="B832" s="111"/>
      <c r="C832" s="112"/>
      <c r="D832" s="108"/>
      <c r="E832" s="108"/>
      <c r="F832" s="108"/>
      <c r="G832" s="109"/>
      <c r="H832" s="110"/>
    </row>
    <row r="833" spans="1:8" ht="19.5" customHeight="1" x14ac:dyDescent="0.15">
      <c r="A833" s="97"/>
      <c r="B833" s="111"/>
      <c r="C833" s="112"/>
      <c r="D833" s="108"/>
      <c r="E833" s="108"/>
      <c r="F833" s="108"/>
      <c r="G833" s="109"/>
      <c r="H833" s="110"/>
    </row>
    <row r="834" spans="1:8" ht="19.5" customHeight="1" x14ac:dyDescent="0.15">
      <c r="A834" s="97"/>
      <c r="B834" s="111"/>
      <c r="C834" s="112"/>
      <c r="D834" s="108"/>
      <c r="E834" s="108"/>
      <c r="F834" s="108"/>
      <c r="G834" s="109"/>
      <c r="H834" s="110"/>
    </row>
    <row r="835" spans="1:8" ht="19.5" customHeight="1" x14ac:dyDescent="0.15">
      <c r="A835" s="97"/>
      <c r="B835" s="111"/>
      <c r="C835" s="112"/>
      <c r="D835" s="108"/>
      <c r="E835" s="108"/>
      <c r="F835" s="108"/>
      <c r="G835" s="109"/>
      <c r="H835" s="110"/>
    </row>
    <row r="836" spans="1:8" ht="19.5" customHeight="1" x14ac:dyDescent="0.15">
      <c r="A836" s="97"/>
      <c r="B836" s="111"/>
      <c r="C836" s="112"/>
      <c r="D836" s="108"/>
      <c r="E836" s="108"/>
      <c r="F836" s="108"/>
      <c r="G836" s="109"/>
      <c r="H836" s="110"/>
    </row>
    <row r="837" spans="1:8" ht="19.5" customHeight="1" x14ac:dyDescent="0.15">
      <c r="A837" s="97"/>
      <c r="B837" s="111"/>
      <c r="C837" s="112"/>
      <c r="D837" s="108"/>
      <c r="E837" s="108"/>
      <c r="F837" s="108"/>
      <c r="G837" s="109"/>
      <c r="H837" s="110"/>
    </row>
    <row r="838" spans="1:8" ht="19.5" customHeight="1" x14ac:dyDescent="0.15">
      <c r="A838" s="97"/>
      <c r="B838" s="111"/>
      <c r="C838" s="112"/>
      <c r="D838" s="108"/>
      <c r="E838" s="108"/>
      <c r="F838" s="108"/>
      <c r="G838" s="109"/>
      <c r="H838" s="110"/>
    </row>
    <row r="839" spans="1:8" ht="19.5" customHeight="1" x14ac:dyDescent="0.15">
      <c r="A839" s="97"/>
      <c r="B839" s="111"/>
      <c r="C839" s="112"/>
      <c r="D839" s="108"/>
      <c r="E839" s="108"/>
      <c r="F839" s="108"/>
      <c r="G839" s="109"/>
      <c r="H839" s="110"/>
    </row>
    <row r="840" spans="1:8" ht="19.5" customHeight="1" x14ac:dyDescent="0.15">
      <c r="A840" s="97"/>
      <c r="B840" s="111"/>
      <c r="C840" s="112"/>
      <c r="D840" s="108"/>
      <c r="E840" s="108"/>
      <c r="F840" s="108"/>
      <c r="G840" s="109"/>
      <c r="H840" s="110"/>
    </row>
    <row r="841" spans="1:8" ht="19.5" customHeight="1" x14ac:dyDescent="0.15">
      <c r="A841" s="97"/>
      <c r="B841" s="111"/>
      <c r="C841" s="112"/>
      <c r="D841" s="108"/>
      <c r="E841" s="108"/>
      <c r="F841" s="108"/>
      <c r="G841" s="109"/>
      <c r="H841" s="110"/>
    </row>
    <row r="842" spans="1:8" ht="19.5" customHeight="1" x14ac:dyDescent="0.15">
      <c r="A842" s="97"/>
      <c r="B842" s="111"/>
      <c r="C842" s="112"/>
      <c r="D842" s="108"/>
      <c r="E842" s="108"/>
      <c r="F842" s="108"/>
      <c r="G842" s="109"/>
      <c r="H842" s="110"/>
    </row>
    <row r="843" spans="1:8" ht="19.5" customHeight="1" x14ac:dyDescent="0.15">
      <c r="A843" s="97"/>
      <c r="B843" s="111"/>
      <c r="C843" s="112"/>
      <c r="D843" s="108"/>
      <c r="E843" s="108"/>
      <c r="F843" s="108"/>
      <c r="G843" s="109"/>
      <c r="H843" s="110"/>
    </row>
    <row r="844" spans="1:8" ht="19.5" customHeight="1" x14ac:dyDescent="0.15">
      <c r="A844" s="97"/>
      <c r="B844" s="111"/>
      <c r="C844" s="112"/>
      <c r="D844" s="108"/>
      <c r="E844" s="108"/>
      <c r="F844" s="108"/>
      <c r="G844" s="109"/>
      <c r="H844" s="110"/>
    </row>
    <row r="845" spans="1:8" ht="19.5" customHeight="1" x14ac:dyDescent="0.15">
      <c r="A845" s="97"/>
      <c r="B845" s="111"/>
      <c r="C845" s="112"/>
      <c r="D845" s="108"/>
      <c r="E845" s="108"/>
      <c r="F845" s="108"/>
      <c r="G845" s="109"/>
      <c r="H845" s="110"/>
    </row>
    <row r="846" spans="1:8" ht="19.5" customHeight="1" x14ac:dyDescent="0.15">
      <c r="A846" s="97"/>
      <c r="B846" s="111"/>
      <c r="C846" s="112"/>
      <c r="D846" s="108"/>
      <c r="E846" s="108"/>
      <c r="F846" s="108"/>
      <c r="G846" s="109"/>
      <c r="H846" s="110"/>
    </row>
    <row r="847" spans="1:8" ht="19.5" customHeight="1" x14ac:dyDescent="0.15">
      <c r="A847" s="97"/>
      <c r="B847" s="111"/>
      <c r="C847" s="112"/>
      <c r="D847" s="108"/>
      <c r="E847" s="108"/>
      <c r="F847" s="108"/>
      <c r="G847" s="109"/>
      <c r="H847" s="110"/>
    </row>
    <row r="848" spans="1:8" ht="19.5" customHeight="1" x14ac:dyDescent="0.15">
      <c r="A848" s="97"/>
      <c r="B848" s="111"/>
      <c r="C848" s="112"/>
      <c r="D848" s="108"/>
      <c r="E848" s="108"/>
      <c r="F848" s="108"/>
      <c r="G848" s="109"/>
      <c r="H848" s="110"/>
    </row>
    <row r="849" spans="1:8" ht="19.5" customHeight="1" x14ac:dyDescent="0.15">
      <c r="A849" s="97"/>
      <c r="B849" s="111"/>
      <c r="C849" s="112"/>
      <c r="D849" s="108"/>
      <c r="E849" s="108"/>
      <c r="F849" s="108"/>
      <c r="G849" s="109"/>
      <c r="H849" s="110"/>
    </row>
    <row r="850" spans="1:8" ht="19.5" customHeight="1" x14ac:dyDescent="0.15">
      <c r="A850" s="97"/>
      <c r="B850" s="111"/>
      <c r="C850" s="112"/>
      <c r="D850" s="108"/>
      <c r="E850" s="108"/>
      <c r="F850" s="108"/>
      <c r="G850" s="109"/>
      <c r="H850" s="110"/>
    </row>
    <row r="851" spans="1:8" ht="19.5" customHeight="1" x14ac:dyDescent="0.15">
      <c r="A851" s="97"/>
      <c r="B851" s="111"/>
      <c r="C851" s="112"/>
      <c r="D851" s="108"/>
      <c r="E851" s="108"/>
      <c r="F851" s="108"/>
      <c r="G851" s="109"/>
      <c r="H851" s="110"/>
    </row>
    <row r="852" spans="1:8" ht="19.5" customHeight="1" x14ac:dyDescent="0.15">
      <c r="A852" s="97"/>
      <c r="B852" s="111"/>
      <c r="C852" s="112"/>
      <c r="D852" s="108"/>
      <c r="E852" s="108"/>
      <c r="F852" s="108"/>
      <c r="G852" s="109"/>
      <c r="H852" s="110"/>
    </row>
    <row r="853" spans="1:8" ht="19.5" customHeight="1" x14ac:dyDescent="0.15">
      <c r="A853" s="97"/>
      <c r="B853" s="111"/>
      <c r="C853" s="112"/>
      <c r="D853" s="108"/>
      <c r="E853" s="108"/>
      <c r="F853" s="108"/>
      <c r="G853" s="109"/>
      <c r="H853" s="110"/>
    </row>
    <row r="854" spans="1:8" ht="19.5" customHeight="1" x14ac:dyDescent="0.15">
      <c r="A854" s="97"/>
      <c r="B854" s="111"/>
      <c r="C854" s="112"/>
      <c r="D854" s="108"/>
      <c r="E854" s="108"/>
      <c r="F854" s="108"/>
      <c r="G854" s="109"/>
      <c r="H854" s="110"/>
    </row>
    <row r="855" spans="1:8" ht="19.5" customHeight="1" x14ac:dyDescent="0.15">
      <c r="A855" s="97"/>
      <c r="B855" s="111"/>
      <c r="C855" s="112"/>
      <c r="D855" s="108"/>
      <c r="E855" s="108"/>
      <c r="F855" s="108"/>
      <c r="G855" s="109"/>
      <c r="H855" s="110"/>
    </row>
    <row r="856" spans="1:8" ht="19.5" customHeight="1" x14ac:dyDescent="0.15">
      <c r="A856" s="97"/>
      <c r="B856" s="111"/>
      <c r="C856" s="112"/>
      <c r="D856" s="108"/>
      <c r="E856" s="108"/>
      <c r="F856" s="108"/>
      <c r="G856" s="109"/>
      <c r="H856" s="110"/>
    </row>
    <row r="857" spans="1:8" ht="19.5" customHeight="1" x14ac:dyDescent="0.15">
      <c r="A857" s="97"/>
      <c r="B857" s="111"/>
      <c r="C857" s="112"/>
      <c r="D857" s="108"/>
      <c r="E857" s="108"/>
      <c r="F857" s="108"/>
      <c r="G857" s="109"/>
      <c r="H857" s="110"/>
    </row>
    <row r="858" spans="1:8" ht="19.5" customHeight="1" x14ac:dyDescent="0.15">
      <c r="A858" s="97"/>
      <c r="B858" s="111"/>
      <c r="C858" s="112"/>
      <c r="D858" s="108"/>
      <c r="E858" s="108"/>
      <c r="F858" s="108"/>
      <c r="G858" s="109"/>
      <c r="H858" s="110"/>
    </row>
    <row r="859" spans="1:8" ht="19.5" customHeight="1" x14ac:dyDescent="0.15">
      <c r="A859" s="97"/>
      <c r="B859" s="111"/>
      <c r="C859" s="112"/>
      <c r="D859" s="108"/>
      <c r="E859" s="108"/>
      <c r="F859" s="108"/>
      <c r="G859" s="109"/>
      <c r="H859" s="110"/>
    </row>
    <row r="860" spans="1:8" ht="19.5" customHeight="1" x14ac:dyDescent="0.15">
      <c r="A860" s="97"/>
      <c r="B860" s="111"/>
      <c r="C860" s="112"/>
      <c r="D860" s="108"/>
      <c r="E860" s="108"/>
      <c r="F860" s="108"/>
      <c r="G860" s="109"/>
      <c r="H860" s="110"/>
    </row>
    <row r="861" spans="1:8" ht="19.5" customHeight="1" x14ac:dyDescent="0.15">
      <c r="A861" s="97"/>
      <c r="B861" s="111"/>
      <c r="C861" s="112"/>
      <c r="D861" s="108"/>
      <c r="E861" s="108"/>
      <c r="F861" s="108"/>
      <c r="G861" s="109"/>
      <c r="H861" s="110"/>
    </row>
    <row r="862" spans="1:8" ht="19.5" customHeight="1" x14ac:dyDescent="0.15">
      <c r="A862" s="97"/>
      <c r="B862" s="111"/>
      <c r="C862" s="112"/>
      <c r="D862" s="108"/>
      <c r="E862" s="108"/>
      <c r="F862" s="108"/>
      <c r="G862" s="109"/>
      <c r="H862" s="110"/>
    </row>
    <row r="863" spans="1:8" ht="19.5" customHeight="1" x14ac:dyDescent="0.15">
      <c r="A863" s="97"/>
      <c r="B863" s="111"/>
      <c r="C863" s="112"/>
      <c r="D863" s="108"/>
      <c r="E863" s="108"/>
      <c r="F863" s="108"/>
      <c r="G863" s="109"/>
      <c r="H863" s="110"/>
    </row>
    <row r="864" spans="1:8" ht="19.5" customHeight="1" x14ac:dyDescent="0.15">
      <c r="A864" s="97"/>
      <c r="B864" s="111"/>
      <c r="C864" s="112"/>
      <c r="D864" s="108"/>
      <c r="E864" s="108"/>
      <c r="F864" s="108"/>
      <c r="G864" s="109"/>
      <c r="H864" s="110"/>
    </row>
    <row r="865" spans="1:8" ht="19.5" customHeight="1" x14ac:dyDescent="0.15">
      <c r="A865" s="97"/>
      <c r="B865" s="111"/>
      <c r="C865" s="112"/>
      <c r="D865" s="108"/>
      <c r="E865" s="108"/>
      <c r="F865" s="108"/>
      <c r="G865" s="109"/>
      <c r="H865" s="110"/>
    </row>
    <row r="866" spans="1:8" ht="19.5" customHeight="1" x14ac:dyDescent="0.15">
      <c r="A866" s="97"/>
      <c r="B866" s="111"/>
      <c r="C866" s="112"/>
      <c r="D866" s="108"/>
      <c r="E866" s="108"/>
      <c r="F866" s="108"/>
      <c r="G866" s="109"/>
      <c r="H866" s="110"/>
    </row>
    <row r="867" spans="1:8" ht="19.5" customHeight="1" x14ac:dyDescent="0.15">
      <c r="A867" s="97"/>
      <c r="B867" s="111"/>
      <c r="C867" s="112"/>
      <c r="D867" s="108"/>
      <c r="E867" s="108"/>
      <c r="F867" s="108"/>
      <c r="G867" s="109"/>
      <c r="H867" s="110"/>
    </row>
    <row r="868" spans="1:8" ht="19.5" customHeight="1" x14ac:dyDescent="0.15">
      <c r="A868" s="97"/>
      <c r="B868" s="111"/>
      <c r="C868" s="112"/>
      <c r="D868" s="108"/>
      <c r="E868" s="108"/>
      <c r="F868" s="108"/>
      <c r="G868" s="109"/>
      <c r="H868" s="110"/>
    </row>
    <row r="869" spans="1:8" ht="19.5" customHeight="1" x14ac:dyDescent="0.15">
      <c r="A869" s="97"/>
      <c r="B869" s="111"/>
      <c r="C869" s="112"/>
      <c r="D869" s="108"/>
      <c r="E869" s="108"/>
      <c r="F869" s="108"/>
      <c r="G869" s="109"/>
      <c r="H869" s="110"/>
    </row>
    <row r="870" spans="1:8" ht="19.5" customHeight="1" x14ac:dyDescent="0.15">
      <c r="A870" s="97"/>
      <c r="B870" s="111"/>
      <c r="C870" s="112"/>
      <c r="D870" s="108"/>
      <c r="E870" s="108"/>
      <c r="F870" s="108"/>
      <c r="G870" s="109"/>
      <c r="H870" s="110"/>
    </row>
    <row r="871" spans="1:8" ht="19.5" customHeight="1" x14ac:dyDescent="0.15">
      <c r="A871" s="97"/>
      <c r="B871" s="111"/>
      <c r="C871" s="112"/>
      <c r="D871" s="108"/>
      <c r="E871" s="108"/>
      <c r="F871" s="108"/>
      <c r="G871" s="109"/>
      <c r="H871" s="110"/>
    </row>
    <row r="872" spans="1:8" ht="19.5" customHeight="1" x14ac:dyDescent="0.15">
      <c r="A872" s="97"/>
      <c r="B872" s="111"/>
      <c r="C872" s="112"/>
      <c r="D872" s="108"/>
      <c r="E872" s="108"/>
      <c r="F872" s="108"/>
      <c r="G872" s="109"/>
      <c r="H872" s="110"/>
    </row>
    <row r="873" spans="1:8" ht="19.5" customHeight="1" x14ac:dyDescent="0.15">
      <c r="A873" s="97"/>
      <c r="B873" s="111"/>
      <c r="C873" s="112"/>
      <c r="D873" s="108"/>
      <c r="E873" s="108"/>
      <c r="F873" s="108"/>
      <c r="G873" s="109"/>
      <c r="H873" s="110"/>
    </row>
    <row r="874" spans="1:8" ht="19.5" customHeight="1" x14ac:dyDescent="0.15">
      <c r="A874" s="97"/>
      <c r="B874" s="111"/>
      <c r="C874" s="112"/>
      <c r="D874" s="108"/>
      <c r="E874" s="108"/>
      <c r="F874" s="108"/>
      <c r="G874" s="109"/>
      <c r="H874" s="110"/>
    </row>
    <row r="875" spans="1:8" ht="19.5" customHeight="1" x14ac:dyDescent="0.15">
      <c r="A875" s="97"/>
      <c r="B875" s="111"/>
      <c r="C875" s="112"/>
      <c r="D875" s="108"/>
      <c r="E875" s="108"/>
      <c r="F875" s="108"/>
      <c r="G875" s="109"/>
      <c r="H875" s="110"/>
    </row>
    <row r="876" spans="1:8" ht="19.5" customHeight="1" x14ac:dyDescent="0.15">
      <c r="A876" s="97"/>
      <c r="B876" s="111"/>
      <c r="C876" s="112"/>
      <c r="D876" s="108"/>
      <c r="E876" s="108"/>
      <c r="F876" s="108"/>
      <c r="G876" s="109"/>
      <c r="H876" s="110"/>
    </row>
    <row r="877" spans="1:8" ht="19.5" customHeight="1" x14ac:dyDescent="0.15">
      <c r="A877" s="97"/>
      <c r="B877" s="111"/>
      <c r="C877" s="112"/>
      <c r="D877" s="108"/>
      <c r="E877" s="108"/>
      <c r="F877" s="108"/>
      <c r="G877" s="109"/>
      <c r="H877" s="110"/>
    </row>
    <row r="878" spans="1:8" ht="19.5" customHeight="1" x14ac:dyDescent="0.15">
      <c r="A878" s="97"/>
      <c r="B878" s="111"/>
      <c r="C878" s="112"/>
      <c r="D878" s="108"/>
      <c r="E878" s="108"/>
      <c r="F878" s="108"/>
      <c r="G878" s="109"/>
      <c r="H878" s="110"/>
    </row>
    <row r="879" spans="1:8" ht="19.5" customHeight="1" x14ac:dyDescent="0.15">
      <c r="A879" s="97"/>
      <c r="B879" s="111"/>
      <c r="C879" s="112"/>
      <c r="D879" s="108"/>
      <c r="E879" s="108"/>
      <c r="F879" s="108"/>
      <c r="G879" s="109"/>
      <c r="H879" s="110"/>
    </row>
    <row r="880" spans="1:8" ht="19.5" customHeight="1" x14ac:dyDescent="0.15">
      <c r="A880" s="97"/>
      <c r="B880" s="111"/>
      <c r="C880" s="112"/>
      <c r="D880" s="108"/>
      <c r="E880" s="108"/>
      <c r="F880" s="108"/>
      <c r="G880" s="109"/>
      <c r="H880" s="110"/>
    </row>
    <row r="881" spans="1:8" ht="19.5" customHeight="1" x14ac:dyDescent="0.15">
      <c r="A881" s="97"/>
      <c r="B881" s="111"/>
      <c r="C881" s="112"/>
      <c r="D881" s="108"/>
      <c r="E881" s="108"/>
      <c r="F881" s="108"/>
      <c r="G881" s="109"/>
      <c r="H881" s="110"/>
    </row>
    <row r="882" spans="1:8" ht="19.5" customHeight="1" x14ac:dyDescent="0.15">
      <c r="A882" s="97"/>
      <c r="B882" s="111"/>
      <c r="C882" s="112"/>
      <c r="D882" s="108"/>
      <c r="E882" s="108"/>
      <c r="F882" s="108"/>
      <c r="G882" s="109"/>
      <c r="H882" s="110"/>
    </row>
    <row r="883" spans="1:8" ht="19.5" customHeight="1" x14ac:dyDescent="0.15">
      <c r="A883" s="97"/>
      <c r="B883" s="111"/>
      <c r="C883" s="112"/>
      <c r="D883" s="108"/>
      <c r="E883" s="108"/>
      <c r="F883" s="108"/>
      <c r="G883" s="109"/>
      <c r="H883" s="110"/>
    </row>
    <row r="884" spans="1:8" ht="19.5" customHeight="1" x14ac:dyDescent="0.15">
      <c r="A884" s="97"/>
      <c r="B884" s="111"/>
      <c r="C884" s="112"/>
      <c r="D884" s="108"/>
      <c r="E884" s="108"/>
      <c r="F884" s="108"/>
      <c r="G884" s="109"/>
      <c r="H884" s="110"/>
    </row>
    <row r="885" spans="1:8" ht="19.5" customHeight="1" x14ac:dyDescent="0.15">
      <c r="A885" s="97"/>
      <c r="B885" s="111"/>
      <c r="C885" s="112"/>
      <c r="D885" s="108"/>
      <c r="E885" s="108"/>
      <c r="F885" s="108"/>
      <c r="G885" s="109"/>
      <c r="H885" s="110"/>
    </row>
    <row r="886" spans="1:8" ht="19.5" customHeight="1" x14ac:dyDescent="0.15">
      <c r="A886" s="97"/>
      <c r="B886" s="111"/>
      <c r="C886" s="112"/>
      <c r="D886" s="108"/>
      <c r="E886" s="108"/>
      <c r="F886" s="108"/>
      <c r="G886" s="109"/>
      <c r="H886" s="110"/>
    </row>
    <row r="887" spans="1:8" ht="19.5" customHeight="1" x14ac:dyDescent="0.15">
      <c r="A887" s="97"/>
      <c r="B887" s="111"/>
      <c r="C887" s="112"/>
      <c r="D887" s="108"/>
      <c r="E887" s="108"/>
      <c r="F887" s="108"/>
      <c r="G887" s="109"/>
      <c r="H887" s="110"/>
    </row>
    <row r="888" spans="1:8" ht="19.5" customHeight="1" x14ac:dyDescent="0.15">
      <c r="A888" s="97"/>
      <c r="B888" s="111"/>
      <c r="C888" s="112"/>
      <c r="D888" s="108"/>
      <c r="E888" s="108"/>
      <c r="F888" s="108"/>
      <c r="G888" s="109"/>
      <c r="H888" s="110"/>
    </row>
    <row r="889" spans="1:8" ht="19.5" customHeight="1" x14ac:dyDescent="0.15">
      <c r="A889" s="97"/>
      <c r="B889" s="111"/>
      <c r="C889" s="112"/>
      <c r="D889" s="108"/>
      <c r="E889" s="108"/>
      <c r="F889" s="108"/>
      <c r="G889" s="109"/>
      <c r="H889" s="110"/>
    </row>
    <row r="890" spans="1:8" ht="19.5" customHeight="1" x14ac:dyDescent="0.15">
      <c r="A890" s="97"/>
      <c r="B890" s="111"/>
      <c r="C890" s="112"/>
      <c r="D890" s="108"/>
      <c r="E890" s="108"/>
      <c r="F890" s="108"/>
      <c r="G890" s="109"/>
      <c r="H890" s="110"/>
    </row>
    <row r="891" spans="1:8" ht="19.5" customHeight="1" x14ac:dyDescent="0.15">
      <c r="A891" s="97"/>
      <c r="B891" s="111"/>
      <c r="C891" s="112"/>
      <c r="D891" s="108"/>
      <c r="E891" s="108"/>
      <c r="F891" s="108"/>
      <c r="G891" s="109"/>
      <c r="H891" s="110"/>
    </row>
    <row r="892" spans="1:8" ht="19.5" customHeight="1" x14ac:dyDescent="0.15">
      <c r="A892" s="97"/>
      <c r="B892" s="111"/>
      <c r="C892" s="112"/>
      <c r="D892" s="108"/>
      <c r="E892" s="108"/>
      <c r="F892" s="108"/>
      <c r="G892" s="109"/>
      <c r="H892" s="110"/>
    </row>
    <row r="893" spans="1:8" ht="19.5" customHeight="1" x14ac:dyDescent="0.15">
      <c r="A893" s="97"/>
      <c r="B893" s="111"/>
      <c r="C893" s="112"/>
      <c r="D893" s="108"/>
      <c r="E893" s="108"/>
      <c r="F893" s="108"/>
      <c r="G893" s="109"/>
      <c r="H893" s="110"/>
    </row>
    <row r="894" spans="1:8" ht="19.5" customHeight="1" x14ac:dyDescent="0.15">
      <c r="A894" s="97"/>
      <c r="B894" s="111"/>
      <c r="C894" s="112"/>
      <c r="D894" s="108"/>
      <c r="E894" s="108"/>
      <c r="F894" s="108"/>
      <c r="G894" s="109"/>
      <c r="H894" s="110"/>
    </row>
    <row r="895" spans="1:8" ht="19.5" customHeight="1" x14ac:dyDescent="0.15">
      <c r="A895" s="97"/>
      <c r="B895" s="111"/>
      <c r="C895" s="112"/>
      <c r="D895" s="108"/>
      <c r="E895" s="108"/>
      <c r="F895" s="108"/>
      <c r="G895" s="109"/>
      <c r="H895" s="110"/>
    </row>
    <row r="896" spans="1:8" ht="19.5" customHeight="1" x14ac:dyDescent="0.15">
      <c r="A896" s="97"/>
      <c r="B896" s="111"/>
      <c r="C896" s="112"/>
      <c r="D896" s="108"/>
      <c r="E896" s="108"/>
      <c r="F896" s="108"/>
      <c r="G896" s="109"/>
      <c r="H896" s="110"/>
    </row>
    <row r="897" spans="1:8" ht="19.5" customHeight="1" x14ac:dyDescent="0.15">
      <c r="A897" s="97"/>
      <c r="B897" s="111"/>
      <c r="C897" s="112"/>
      <c r="D897" s="108"/>
      <c r="E897" s="108"/>
      <c r="F897" s="108"/>
      <c r="G897" s="109"/>
      <c r="H897" s="110"/>
    </row>
    <row r="898" spans="1:8" ht="19.5" customHeight="1" x14ac:dyDescent="0.15">
      <c r="A898" s="97"/>
      <c r="B898" s="111"/>
      <c r="C898" s="112"/>
      <c r="D898" s="108"/>
      <c r="E898" s="108"/>
      <c r="F898" s="108"/>
      <c r="G898" s="109"/>
      <c r="H898" s="110"/>
    </row>
    <row r="899" spans="1:8" ht="19.5" customHeight="1" x14ac:dyDescent="0.15">
      <c r="A899" s="97"/>
      <c r="B899" s="111"/>
      <c r="C899" s="112"/>
      <c r="D899" s="108"/>
      <c r="E899" s="108"/>
      <c r="F899" s="108"/>
      <c r="G899" s="109"/>
      <c r="H899" s="110"/>
    </row>
    <row r="900" spans="1:8" ht="19.5" customHeight="1" x14ac:dyDescent="0.15">
      <c r="A900" s="97"/>
      <c r="B900" s="111"/>
      <c r="C900" s="112"/>
      <c r="D900" s="108"/>
      <c r="E900" s="108"/>
      <c r="F900" s="108"/>
      <c r="G900" s="109"/>
      <c r="H900" s="110"/>
    </row>
    <row r="901" spans="1:8" ht="19.5" customHeight="1" x14ac:dyDescent="0.15">
      <c r="A901" s="97"/>
      <c r="B901" s="111"/>
      <c r="C901" s="112"/>
      <c r="D901" s="108"/>
      <c r="E901" s="108"/>
      <c r="F901" s="108"/>
      <c r="G901" s="109"/>
      <c r="H901" s="110"/>
    </row>
    <row r="902" spans="1:8" ht="19.5" customHeight="1" x14ac:dyDescent="0.15">
      <c r="A902" s="97"/>
      <c r="B902" s="111"/>
      <c r="C902" s="112"/>
      <c r="D902" s="108"/>
      <c r="E902" s="108"/>
      <c r="F902" s="108"/>
      <c r="G902" s="109"/>
      <c r="H902" s="110"/>
    </row>
    <row r="903" spans="1:8" ht="19.5" customHeight="1" x14ac:dyDescent="0.15">
      <c r="A903" s="97"/>
      <c r="B903" s="111"/>
      <c r="C903" s="112"/>
      <c r="D903" s="108"/>
      <c r="E903" s="108"/>
      <c r="F903" s="108"/>
      <c r="G903" s="109"/>
      <c r="H903" s="110"/>
    </row>
    <row r="904" spans="1:8" ht="19.5" customHeight="1" x14ac:dyDescent="0.15">
      <c r="A904" s="97"/>
      <c r="B904" s="111"/>
      <c r="C904" s="112"/>
      <c r="D904" s="108"/>
      <c r="E904" s="108"/>
      <c r="F904" s="108"/>
      <c r="G904" s="109"/>
      <c r="H904" s="110"/>
    </row>
    <row r="905" spans="1:8" ht="19.5" customHeight="1" x14ac:dyDescent="0.15">
      <c r="A905" s="97"/>
      <c r="B905" s="111"/>
      <c r="C905" s="112"/>
      <c r="D905" s="108"/>
      <c r="E905" s="108"/>
      <c r="F905" s="108"/>
      <c r="G905" s="109"/>
      <c r="H905" s="110"/>
    </row>
    <row r="906" spans="1:8" ht="19.5" customHeight="1" x14ac:dyDescent="0.15">
      <c r="A906" s="97"/>
      <c r="B906" s="111"/>
      <c r="C906" s="112"/>
      <c r="D906" s="108"/>
      <c r="E906" s="108"/>
      <c r="F906" s="108"/>
      <c r="G906" s="109"/>
      <c r="H906" s="110"/>
    </row>
    <row r="907" spans="1:8" ht="19.5" customHeight="1" x14ac:dyDescent="0.15">
      <c r="A907" s="97"/>
      <c r="B907" s="111"/>
      <c r="C907" s="112"/>
      <c r="D907" s="108"/>
      <c r="E907" s="108"/>
      <c r="F907" s="108"/>
      <c r="G907" s="109"/>
      <c r="H907" s="110"/>
    </row>
    <row r="908" spans="1:8" ht="19.5" customHeight="1" x14ac:dyDescent="0.15">
      <c r="A908" s="97"/>
      <c r="B908" s="111"/>
      <c r="C908" s="112"/>
      <c r="D908" s="108"/>
      <c r="E908" s="108"/>
      <c r="F908" s="108"/>
      <c r="G908" s="109"/>
      <c r="H908" s="110"/>
    </row>
    <row r="909" spans="1:8" ht="19.5" customHeight="1" x14ac:dyDescent="0.15">
      <c r="A909" s="97"/>
      <c r="B909" s="111"/>
      <c r="C909" s="112"/>
      <c r="D909" s="108"/>
      <c r="E909" s="108"/>
      <c r="F909" s="108"/>
      <c r="G909" s="109"/>
      <c r="H909" s="110"/>
    </row>
    <row r="910" spans="1:8" ht="19.5" customHeight="1" x14ac:dyDescent="0.15">
      <c r="A910" s="97"/>
      <c r="B910" s="111"/>
      <c r="C910" s="112"/>
      <c r="D910" s="108"/>
      <c r="E910" s="108"/>
      <c r="F910" s="108"/>
      <c r="G910" s="109"/>
      <c r="H910" s="110"/>
    </row>
    <row r="911" spans="1:8" ht="19.5" customHeight="1" x14ac:dyDescent="0.15">
      <c r="A911" s="97"/>
      <c r="B911" s="111"/>
      <c r="C911" s="112"/>
      <c r="D911" s="108"/>
      <c r="E911" s="108"/>
      <c r="F911" s="108"/>
      <c r="G911" s="109"/>
      <c r="H911" s="110"/>
    </row>
    <row r="912" spans="1:8" ht="19.5" customHeight="1" x14ac:dyDescent="0.15">
      <c r="A912" s="97"/>
      <c r="B912" s="111"/>
      <c r="C912" s="112"/>
      <c r="D912" s="108"/>
      <c r="E912" s="108"/>
      <c r="F912" s="108"/>
      <c r="G912" s="109"/>
      <c r="H912" s="110"/>
    </row>
    <row r="913" spans="1:8" ht="19.5" customHeight="1" x14ac:dyDescent="0.15">
      <c r="A913" s="97"/>
      <c r="B913" s="111"/>
      <c r="C913" s="112"/>
      <c r="D913" s="108"/>
      <c r="E913" s="108"/>
      <c r="F913" s="108"/>
      <c r="G913" s="109"/>
      <c r="H913" s="110"/>
    </row>
    <row r="914" spans="1:8" ht="19.5" customHeight="1" x14ac:dyDescent="0.15">
      <c r="A914" s="97"/>
      <c r="B914" s="111"/>
      <c r="C914" s="112"/>
      <c r="D914" s="108"/>
      <c r="E914" s="108"/>
      <c r="F914" s="108"/>
      <c r="G914" s="109"/>
      <c r="H914" s="110"/>
    </row>
    <row r="915" spans="1:8" ht="19.5" customHeight="1" x14ac:dyDescent="0.15">
      <c r="A915" s="97"/>
      <c r="B915" s="111"/>
      <c r="C915" s="112"/>
      <c r="D915" s="108"/>
      <c r="E915" s="108"/>
      <c r="F915" s="108"/>
      <c r="G915" s="109"/>
      <c r="H915" s="110"/>
    </row>
    <row r="916" spans="1:8" ht="19.5" customHeight="1" x14ac:dyDescent="0.15">
      <c r="A916" s="97"/>
      <c r="B916" s="111"/>
      <c r="C916" s="112"/>
      <c r="D916" s="108"/>
      <c r="E916" s="108"/>
      <c r="F916" s="108"/>
      <c r="G916" s="109"/>
      <c r="H916" s="110"/>
    </row>
    <row r="917" spans="1:8" ht="19.5" customHeight="1" x14ac:dyDescent="0.15">
      <c r="A917" s="97"/>
      <c r="B917" s="111"/>
      <c r="C917" s="112"/>
      <c r="D917" s="108"/>
      <c r="E917" s="108"/>
      <c r="F917" s="108"/>
      <c r="G917" s="109"/>
      <c r="H917" s="110"/>
    </row>
    <row r="918" spans="1:8" ht="19.5" customHeight="1" x14ac:dyDescent="0.15">
      <c r="A918" s="97"/>
      <c r="B918" s="111"/>
      <c r="C918" s="112"/>
      <c r="D918" s="108"/>
      <c r="E918" s="108"/>
      <c r="F918" s="108"/>
      <c r="G918" s="109"/>
      <c r="H918" s="110"/>
    </row>
    <row r="919" spans="1:8" ht="19.5" customHeight="1" x14ac:dyDescent="0.15">
      <c r="A919" s="97"/>
      <c r="B919" s="111"/>
      <c r="C919" s="112"/>
      <c r="D919" s="108"/>
      <c r="E919" s="108"/>
      <c r="F919" s="108"/>
      <c r="G919" s="109"/>
      <c r="H919" s="110"/>
    </row>
    <row r="920" spans="1:8" ht="19.5" customHeight="1" x14ac:dyDescent="0.15">
      <c r="A920" s="97"/>
      <c r="B920" s="111"/>
      <c r="C920" s="112"/>
      <c r="D920" s="108"/>
      <c r="E920" s="108"/>
      <c r="F920" s="108"/>
      <c r="G920" s="109"/>
      <c r="H920" s="110"/>
    </row>
    <row r="921" spans="1:8" ht="19.5" customHeight="1" x14ac:dyDescent="0.15">
      <c r="A921" s="97"/>
      <c r="B921" s="111"/>
      <c r="C921" s="112"/>
      <c r="D921" s="108"/>
      <c r="E921" s="108"/>
      <c r="F921" s="108"/>
      <c r="G921" s="109"/>
      <c r="H921" s="110"/>
    </row>
    <row r="922" spans="1:8" ht="19.5" customHeight="1" x14ac:dyDescent="0.15">
      <c r="A922" s="97"/>
      <c r="B922" s="111"/>
      <c r="C922" s="112"/>
      <c r="D922" s="108"/>
      <c r="E922" s="108"/>
      <c r="F922" s="108"/>
      <c r="G922" s="109"/>
      <c r="H922" s="110"/>
    </row>
    <row r="923" spans="1:8" ht="19.5" customHeight="1" x14ac:dyDescent="0.15">
      <c r="A923" s="97"/>
      <c r="B923" s="111"/>
      <c r="C923" s="112"/>
      <c r="D923" s="108"/>
      <c r="E923" s="108"/>
      <c r="F923" s="108"/>
      <c r="G923" s="109"/>
      <c r="H923" s="110"/>
    </row>
    <row r="924" spans="1:8" ht="19.5" customHeight="1" x14ac:dyDescent="0.15">
      <c r="A924" s="97"/>
      <c r="B924" s="111"/>
      <c r="C924" s="112"/>
      <c r="D924" s="108"/>
      <c r="E924" s="108"/>
      <c r="F924" s="108"/>
      <c r="G924" s="109"/>
      <c r="H924" s="110"/>
    </row>
    <row r="925" spans="1:8" ht="19.5" customHeight="1" x14ac:dyDescent="0.15">
      <c r="A925" s="97"/>
      <c r="B925" s="111"/>
      <c r="C925" s="112"/>
      <c r="D925" s="108"/>
      <c r="E925" s="108"/>
      <c r="F925" s="108"/>
      <c r="G925" s="109"/>
      <c r="H925" s="110"/>
    </row>
    <row r="926" spans="1:8" ht="19.5" customHeight="1" x14ac:dyDescent="0.15">
      <c r="A926" s="97"/>
      <c r="B926" s="111"/>
      <c r="C926" s="112"/>
      <c r="D926" s="108"/>
      <c r="E926" s="108"/>
      <c r="F926" s="108"/>
      <c r="G926" s="109"/>
      <c r="H926" s="110"/>
    </row>
    <row r="927" spans="1:8" ht="19.5" customHeight="1" x14ac:dyDescent="0.15">
      <c r="A927" s="97"/>
      <c r="B927" s="111"/>
      <c r="C927" s="112"/>
      <c r="D927" s="108"/>
      <c r="E927" s="108"/>
      <c r="F927" s="108"/>
      <c r="G927" s="109"/>
      <c r="H927" s="110"/>
    </row>
    <row r="928" spans="1:8" ht="19.5" customHeight="1" x14ac:dyDescent="0.15">
      <c r="A928" s="97"/>
      <c r="B928" s="111"/>
      <c r="C928" s="112"/>
      <c r="D928" s="108"/>
      <c r="E928" s="108"/>
      <c r="F928" s="108"/>
      <c r="G928" s="109"/>
      <c r="H928" s="110"/>
    </row>
    <row r="929" spans="1:8" ht="19.5" customHeight="1" x14ac:dyDescent="0.15">
      <c r="A929" s="97"/>
      <c r="B929" s="111"/>
      <c r="C929" s="112"/>
      <c r="D929" s="108"/>
      <c r="E929" s="108"/>
      <c r="F929" s="108"/>
      <c r="G929" s="109"/>
      <c r="H929" s="110"/>
    </row>
    <row r="930" spans="1:8" ht="19.5" customHeight="1" x14ac:dyDescent="0.15">
      <c r="A930" s="97"/>
      <c r="B930" s="111"/>
      <c r="C930" s="112"/>
      <c r="D930" s="108"/>
      <c r="E930" s="108"/>
      <c r="F930" s="108"/>
      <c r="G930" s="109"/>
      <c r="H930" s="110"/>
    </row>
    <row r="931" spans="1:8" ht="19.5" customHeight="1" x14ac:dyDescent="0.15">
      <c r="A931" s="97"/>
      <c r="B931" s="111"/>
      <c r="C931" s="112"/>
      <c r="D931" s="108"/>
      <c r="E931" s="108"/>
      <c r="F931" s="108"/>
      <c r="G931" s="109"/>
      <c r="H931" s="110"/>
    </row>
    <row r="932" spans="1:8" ht="19.5" customHeight="1" x14ac:dyDescent="0.15">
      <c r="A932" s="97"/>
      <c r="B932" s="111"/>
      <c r="C932" s="112"/>
      <c r="D932" s="108"/>
      <c r="E932" s="108"/>
      <c r="F932" s="108"/>
      <c r="G932" s="109"/>
      <c r="H932" s="110"/>
    </row>
    <row r="933" spans="1:8" ht="19.5" customHeight="1" x14ac:dyDescent="0.15">
      <c r="A933" s="97"/>
      <c r="B933" s="111"/>
      <c r="C933" s="112"/>
      <c r="D933" s="108"/>
      <c r="E933" s="108"/>
      <c r="F933" s="108"/>
      <c r="G933" s="109"/>
      <c r="H933" s="110"/>
    </row>
    <row r="934" spans="1:8" ht="19.5" customHeight="1" x14ac:dyDescent="0.15">
      <c r="A934" s="97"/>
      <c r="B934" s="111"/>
      <c r="C934" s="112"/>
      <c r="D934" s="108"/>
      <c r="E934" s="108"/>
      <c r="F934" s="108"/>
      <c r="G934" s="109"/>
      <c r="H934" s="110"/>
    </row>
    <row r="935" spans="1:8" ht="19.5" customHeight="1" x14ac:dyDescent="0.15">
      <c r="A935" s="97"/>
      <c r="B935" s="111"/>
      <c r="C935" s="112"/>
      <c r="D935" s="108"/>
      <c r="E935" s="108"/>
      <c r="F935" s="108"/>
      <c r="G935" s="109"/>
      <c r="H935" s="110"/>
    </row>
    <row r="936" spans="1:8" ht="19.5" customHeight="1" x14ac:dyDescent="0.15">
      <c r="A936" s="97"/>
      <c r="B936" s="111"/>
      <c r="C936" s="112"/>
      <c r="D936" s="108"/>
      <c r="E936" s="108"/>
      <c r="F936" s="108"/>
      <c r="G936" s="109"/>
      <c r="H936" s="110"/>
    </row>
    <row r="937" spans="1:8" ht="19.5" customHeight="1" x14ac:dyDescent="0.15">
      <c r="A937" s="97"/>
      <c r="B937" s="111"/>
      <c r="C937" s="112"/>
      <c r="D937" s="108"/>
      <c r="E937" s="108"/>
      <c r="F937" s="108"/>
      <c r="G937" s="109"/>
      <c r="H937" s="110"/>
    </row>
    <row r="938" spans="1:8" ht="19.5" customHeight="1" x14ac:dyDescent="0.15">
      <c r="A938" s="97"/>
      <c r="B938" s="111"/>
      <c r="C938" s="112"/>
      <c r="D938" s="108"/>
      <c r="E938" s="108"/>
      <c r="F938" s="108"/>
      <c r="G938" s="109"/>
      <c r="H938" s="110"/>
    </row>
    <row r="939" spans="1:8" ht="19.5" customHeight="1" x14ac:dyDescent="0.15">
      <c r="A939" s="97"/>
      <c r="B939" s="111"/>
      <c r="C939" s="112"/>
      <c r="D939" s="108"/>
      <c r="E939" s="108"/>
      <c r="F939" s="108"/>
      <c r="G939" s="109"/>
      <c r="H939" s="110"/>
    </row>
    <row r="940" spans="1:8" ht="19.5" customHeight="1" x14ac:dyDescent="0.15">
      <c r="A940" s="97"/>
      <c r="B940" s="111"/>
      <c r="C940" s="112"/>
      <c r="D940" s="108"/>
      <c r="E940" s="108"/>
      <c r="F940" s="108"/>
      <c r="G940" s="109"/>
      <c r="H940" s="110"/>
    </row>
    <row r="941" spans="1:8" ht="19.5" customHeight="1" x14ac:dyDescent="0.15">
      <c r="A941" s="97"/>
      <c r="B941" s="111"/>
      <c r="C941" s="112"/>
      <c r="D941" s="108"/>
      <c r="E941" s="108"/>
      <c r="F941" s="108"/>
      <c r="G941" s="109"/>
      <c r="H941" s="110"/>
    </row>
    <row r="942" spans="1:8" ht="19.5" customHeight="1" x14ac:dyDescent="0.15">
      <c r="A942" s="97"/>
      <c r="B942" s="111"/>
      <c r="C942" s="112"/>
      <c r="D942" s="108"/>
      <c r="E942" s="108"/>
      <c r="F942" s="108"/>
      <c r="G942" s="109"/>
      <c r="H942" s="110"/>
    </row>
    <row r="943" spans="1:8" ht="19.5" customHeight="1" x14ac:dyDescent="0.15">
      <c r="A943" s="97"/>
      <c r="B943" s="111"/>
      <c r="C943" s="112"/>
      <c r="D943" s="108"/>
      <c r="E943" s="108"/>
      <c r="F943" s="108"/>
      <c r="G943" s="109"/>
      <c r="H943" s="110"/>
    </row>
    <row r="944" spans="1:8" ht="19.5" customHeight="1" x14ac:dyDescent="0.15">
      <c r="A944" s="97"/>
      <c r="B944" s="111"/>
      <c r="C944" s="112"/>
      <c r="D944" s="108"/>
      <c r="E944" s="108"/>
      <c r="F944" s="108"/>
      <c r="G944" s="109"/>
      <c r="H944" s="110"/>
    </row>
    <row r="945" spans="1:8" ht="19.5" customHeight="1" x14ac:dyDescent="0.15">
      <c r="A945" s="97"/>
      <c r="B945" s="111"/>
      <c r="C945" s="112"/>
      <c r="D945" s="108"/>
      <c r="E945" s="108"/>
      <c r="F945" s="108"/>
      <c r="G945" s="109"/>
      <c r="H945" s="110"/>
    </row>
    <row r="946" spans="1:8" ht="19.5" customHeight="1" x14ac:dyDescent="0.15">
      <c r="A946" s="97"/>
      <c r="B946" s="111"/>
      <c r="C946" s="112"/>
      <c r="D946" s="108"/>
      <c r="E946" s="108"/>
      <c r="F946" s="108"/>
      <c r="G946" s="109"/>
      <c r="H946" s="110"/>
    </row>
    <row r="947" spans="1:8" ht="19.5" customHeight="1" x14ac:dyDescent="0.15">
      <c r="A947" s="97"/>
      <c r="B947" s="111"/>
      <c r="C947" s="112"/>
      <c r="D947" s="108"/>
      <c r="E947" s="108"/>
      <c r="F947" s="108"/>
      <c r="G947" s="109"/>
      <c r="H947" s="110"/>
    </row>
    <row r="948" spans="1:8" ht="19.5" customHeight="1" x14ac:dyDescent="0.15">
      <c r="A948" s="97"/>
      <c r="B948" s="111"/>
      <c r="C948" s="112"/>
      <c r="D948" s="108"/>
      <c r="E948" s="108"/>
      <c r="F948" s="108"/>
      <c r="G948" s="109"/>
      <c r="H948" s="110"/>
    </row>
    <row r="949" spans="1:8" ht="19.5" customHeight="1" x14ac:dyDescent="0.15">
      <c r="A949" s="97"/>
      <c r="B949" s="111"/>
      <c r="C949" s="112"/>
      <c r="D949" s="108"/>
      <c r="E949" s="108"/>
      <c r="F949" s="108"/>
      <c r="G949" s="109"/>
      <c r="H949" s="110"/>
    </row>
    <row r="950" spans="1:8" ht="19.5" customHeight="1" x14ac:dyDescent="0.15">
      <c r="A950" s="97"/>
      <c r="B950" s="111"/>
      <c r="C950" s="112"/>
      <c r="D950" s="108"/>
      <c r="E950" s="108"/>
      <c r="F950" s="108"/>
      <c r="G950" s="109"/>
      <c r="H950" s="110"/>
    </row>
    <row r="951" spans="1:8" ht="19.5" customHeight="1" x14ac:dyDescent="0.15">
      <c r="A951" s="97"/>
      <c r="B951" s="111"/>
      <c r="C951" s="112"/>
      <c r="D951" s="108"/>
      <c r="E951" s="108"/>
      <c r="F951" s="108"/>
      <c r="G951" s="109"/>
      <c r="H951" s="110"/>
    </row>
    <row r="952" spans="1:8" ht="19.5" customHeight="1" x14ac:dyDescent="0.15">
      <c r="A952" s="97"/>
      <c r="B952" s="111"/>
      <c r="C952" s="112"/>
      <c r="D952" s="108"/>
      <c r="E952" s="108"/>
      <c r="F952" s="108"/>
      <c r="G952" s="109"/>
      <c r="H952" s="110"/>
    </row>
    <row r="953" spans="1:8" ht="19.5" customHeight="1" x14ac:dyDescent="0.15">
      <c r="A953" s="97"/>
      <c r="B953" s="111"/>
      <c r="C953" s="112"/>
      <c r="D953" s="108"/>
      <c r="E953" s="108"/>
      <c r="F953" s="108"/>
      <c r="G953" s="109"/>
      <c r="H953" s="110"/>
    </row>
    <row r="954" spans="1:8" ht="19.5" customHeight="1" x14ac:dyDescent="0.15">
      <c r="A954" s="97"/>
      <c r="B954" s="111"/>
      <c r="C954" s="112"/>
      <c r="D954" s="108"/>
      <c r="E954" s="108"/>
      <c r="F954" s="108"/>
      <c r="G954" s="109"/>
      <c r="H954" s="110"/>
    </row>
    <row r="955" spans="1:8" ht="19.5" customHeight="1" x14ac:dyDescent="0.15">
      <c r="A955" s="97"/>
      <c r="B955" s="111"/>
      <c r="C955" s="112"/>
      <c r="D955" s="108"/>
      <c r="E955" s="108"/>
      <c r="F955" s="108"/>
      <c r="G955" s="109"/>
      <c r="H955" s="110"/>
    </row>
    <row r="956" spans="1:8" ht="19.5" customHeight="1" x14ac:dyDescent="0.15">
      <c r="A956" s="97"/>
      <c r="B956" s="111"/>
      <c r="C956" s="112"/>
      <c r="D956" s="108"/>
      <c r="E956" s="108"/>
      <c r="F956" s="108"/>
      <c r="G956" s="109"/>
      <c r="H956" s="110"/>
    </row>
    <row r="957" spans="1:8" ht="19.5" customHeight="1" x14ac:dyDescent="0.15">
      <c r="A957" s="97"/>
      <c r="B957" s="111"/>
      <c r="C957" s="112"/>
      <c r="D957" s="108"/>
      <c r="E957" s="108"/>
      <c r="F957" s="108"/>
      <c r="G957" s="109"/>
      <c r="H957" s="110"/>
    </row>
    <row r="958" spans="1:8" ht="19.5" customHeight="1" x14ac:dyDescent="0.15">
      <c r="A958" s="97"/>
      <c r="B958" s="111"/>
      <c r="C958" s="112"/>
      <c r="D958" s="108"/>
      <c r="E958" s="108"/>
      <c r="F958" s="108"/>
      <c r="G958" s="109"/>
      <c r="H958" s="110"/>
    </row>
    <row r="959" spans="1:8" ht="19.5" customHeight="1" x14ac:dyDescent="0.15">
      <c r="A959" s="97"/>
      <c r="B959" s="111"/>
      <c r="C959" s="112"/>
      <c r="D959" s="108"/>
      <c r="E959" s="108"/>
      <c r="F959" s="108"/>
      <c r="G959" s="109"/>
      <c r="H959" s="110"/>
    </row>
    <row r="960" spans="1:8" ht="19.5" customHeight="1" x14ac:dyDescent="0.15">
      <c r="A960" s="97"/>
      <c r="B960" s="111"/>
      <c r="C960" s="112"/>
      <c r="D960" s="108"/>
      <c r="E960" s="108"/>
      <c r="F960" s="108"/>
      <c r="G960" s="109"/>
      <c r="H960" s="110"/>
    </row>
    <row r="961" spans="1:8" ht="19.5" customHeight="1" x14ac:dyDescent="0.15">
      <c r="A961" s="97"/>
      <c r="B961" s="111"/>
      <c r="C961" s="112"/>
      <c r="D961" s="108"/>
      <c r="E961" s="108"/>
      <c r="F961" s="108"/>
      <c r="G961" s="109"/>
      <c r="H961" s="110"/>
    </row>
    <row r="962" spans="1:8" ht="19.5" customHeight="1" x14ac:dyDescent="0.15">
      <c r="A962" s="97"/>
      <c r="B962" s="111"/>
      <c r="C962" s="112"/>
      <c r="D962" s="108"/>
      <c r="E962" s="108"/>
      <c r="F962" s="108"/>
      <c r="G962" s="109"/>
      <c r="H962" s="110"/>
    </row>
    <row r="963" spans="1:8" ht="19.5" customHeight="1" x14ac:dyDescent="0.15">
      <c r="A963" s="97"/>
      <c r="B963" s="111"/>
      <c r="C963" s="112"/>
      <c r="D963" s="108"/>
      <c r="E963" s="108"/>
      <c r="F963" s="108"/>
      <c r="G963" s="109"/>
      <c r="H963" s="110"/>
    </row>
    <row r="964" spans="1:8" ht="19.5" customHeight="1" x14ac:dyDescent="0.15">
      <c r="A964" s="97"/>
      <c r="B964" s="111"/>
      <c r="C964" s="112"/>
      <c r="D964" s="108"/>
      <c r="E964" s="108"/>
      <c r="F964" s="108"/>
      <c r="G964" s="109"/>
      <c r="H964" s="110"/>
    </row>
    <row r="965" spans="1:8" ht="19.5" customHeight="1" x14ac:dyDescent="0.15">
      <c r="A965" s="97"/>
      <c r="B965" s="111"/>
      <c r="C965" s="112"/>
      <c r="D965" s="108"/>
      <c r="E965" s="108"/>
      <c r="F965" s="108"/>
      <c r="G965" s="109"/>
      <c r="H965" s="110"/>
    </row>
    <row r="966" spans="1:8" ht="19.5" customHeight="1" x14ac:dyDescent="0.15">
      <c r="A966" s="97"/>
      <c r="B966" s="111"/>
      <c r="C966" s="112"/>
      <c r="D966" s="108"/>
      <c r="E966" s="108"/>
      <c r="F966" s="108"/>
      <c r="G966" s="109"/>
      <c r="H966" s="110"/>
    </row>
    <row r="967" spans="1:8" ht="19.5" customHeight="1" x14ac:dyDescent="0.15">
      <c r="A967" s="97"/>
      <c r="B967" s="111"/>
      <c r="C967" s="112"/>
      <c r="D967" s="108"/>
      <c r="E967" s="108"/>
      <c r="F967" s="108"/>
      <c r="G967" s="109"/>
      <c r="H967" s="110"/>
    </row>
    <row r="968" spans="1:8" ht="19.5" customHeight="1" x14ac:dyDescent="0.15">
      <c r="A968" s="97"/>
      <c r="B968" s="111"/>
      <c r="C968" s="112"/>
      <c r="D968" s="108"/>
      <c r="E968" s="108"/>
      <c r="F968" s="108"/>
      <c r="G968" s="109"/>
      <c r="H968" s="110"/>
    </row>
    <row r="969" spans="1:8" ht="19.5" customHeight="1" x14ac:dyDescent="0.15">
      <c r="A969" s="97"/>
      <c r="B969" s="111"/>
      <c r="C969" s="112"/>
      <c r="D969" s="108"/>
      <c r="E969" s="108"/>
      <c r="F969" s="108"/>
      <c r="G969" s="109"/>
      <c r="H969" s="110"/>
    </row>
    <row r="970" spans="1:8" ht="19.5" customHeight="1" x14ac:dyDescent="0.15">
      <c r="A970" s="97"/>
      <c r="B970" s="111"/>
      <c r="C970" s="112"/>
      <c r="D970" s="108"/>
      <c r="E970" s="108"/>
      <c r="F970" s="108"/>
      <c r="G970" s="109"/>
      <c r="H970" s="110"/>
    </row>
    <row r="971" spans="1:8" ht="19.5" customHeight="1" x14ac:dyDescent="0.15">
      <c r="A971" s="97"/>
      <c r="B971" s="111"/>
      <c r="C971" s="112"/>
      <c r="D971" s="108"/>
      <c r="E971" s="108"/>
      <c r="F971" s="108"/>
      <c r="G971" s="109"/>
      <c r="H971" s="110"/>
    </row>
    <row r="972" spans="1:8" ht="19.5" customHeight="1" x14ac:dyDescent="0.15">
      <c r="A972" s="97"/>
      <c r="B972" s="111"/>
      <c r="C972" s="112"/>
      <c r="D972" s="108"/>
      <c r="E972" s="108"/>
      <c r="F972" s="108"/>
      <c r="G972" s="109"/>
      <c r="H972" s="110"/>
    </row>
    <row r="973" spans="1:8" ht="19.5" customHeight="1" x14ac:dyDescent="0.15">
      <c r="A973" s="97"/>
      <c r="B973" s="111"/>
      <c r="C973" s="112"/>
      <c r="D973" s="108"/>
      <c r="E973" s="108"/>
      <c r="F973" s="108"/>
      <c r="G973" s="109"/>
      <c r="H973" s="110"/>
    </row>
    <row r="974" spans="1:8" ht="19.5" customHeight="1" x14ac:dyDescent="0.15">
      <c r="A974" s="97"/>
      <c r="B974" s="111"/>
      <c r="C974" s="112"/>
      <c r="D974" s="108"/>
      <c r="E974" s="108"/>
      <c r="F974" s="108"/>
      <c r="G974" s="109"/>
      <c r="H974" s="110"/>
    </row>
    <row r="975" spans="1:8" ht="19.5" customHeight="1" x14ac:dyDescent="0.15">
      <c r="A975" s="97"/>
      <c r="B975" s="111"/>
      <c r="C975" s="112"/>
      <c r="D975" s="108"/>
      <c r="E975" s="108"/>
      <c r="F975" s="108"/>
      <c r="G975" s="109"/>
      <c r="H975" s="110"/>
    </row>
    <row r="976" spans="1:8" ht="19.5" customHeight="1" x14ac:dyDescent="0.15">
      <c r="A976" s="97"/>
      <c r="B976" s="111"/>
      <c r="C976" s="112"/>
      <c r="D976" s="108"/>
      <c r="E976" s="108"/>
      <c r="F976" s="108"/>
      <c r="G976" s="109"/>
      <c r="H976" s="110"/>
    </row>
    <row r="977" spans="1:8" ht="19.5" customHeight="1" x14ac:dyDescent="0.15">
      <c r="A977" s="97"/>
      <c r="B977" s="111"/>
      <c r="C977" s="112"/>
      <c r="D977" s="108"/>
      <c r="E977" s="108"/>
      <c r="F977" s="108"/>
      <c r="G977" s="109"/>
      <c r="H977" s="110"/>
    </row>
    <row r="978" spans="1:8" ht="19.5" customHeight="1" x14ac:dyDescent="0.15">
      <c r="A978" s="97"/>
      <c r="B978" s="111"/>
      <c r="C978" s="112"/>
      <c r="D978" s="108"/>
      <c r="E978" s="108"/>
      <c r="F978" s="108"/>
      <c r="G978" s="109"/>
      <c r="H978" s="110"/>
    </row>
    <row r="979" spans="1:8" ht="19.5" customHeight="1" x14ac:dyDescent="0.15">
      <c r="A979" s="97"/>
      <c r="B979" s="111"/>
      <c r="C979" s="112"/>
      <c r="D979" s="108"/>
      <c r="E979" s="108"/>
      <c r="F979" s="108"/>
      <c r="G979" s="109"/>
      <c r="H979" s="110"/>
    </row>
    <row r="980" spans="1:8" ht="19.5" customHeight="1" x14ac:dyDescent="0.15">
      <c r="A980" s="97"/>
      <c r="B980" s="111"/>
      <c r="C980" s="112"/>
      <c r="D980" s="108"/>
      <c r="E980" s="108"/>
      <c r="F980" s="108"/>
      <c r="G980" s="109"/>
      <c r="H980" s="110"/>
    </row>
    <row r="981" spans="1:8" ht="19.5" customHeight="1" x14ac:dyDescent="0.15">
      <c r="A981" s="97"/>
      <c r="B981" s="111"/>
      <c r="C981" s="112"/>
      <c r="D981" s="108"/>
      <c r="E981" s="108"/>
      <c r="F981" s="108"/>
      <c r="G981" s="109"/>
      <c r="H981" s="110"/>
    </row>
    <row r="982" spans="1:8" ht="19.5" customHeight="1" x14ac:dyDescent="0.15">
      <c r="A982" s="97"/>
      <c r="B982" s="111"/>
      <c r="C982" s="112"/>
      <c r="D982" s="108"/>
      <c r="E982" s="108"/>
      <c r="F982" s="108"/>
      <c r="G982" s="109"/>
      <c r="H982" s="110"/>
    </row>
    <row r="983" spans="1:8" ht="19.5" customHeight="1" x14ac:dyDescent="0.15">
      <c r="A983" s="97"/>
      <c r="B983" s="111"/>
      <c r="C983" s="112"/>
      <c r="D983" s="108"/>
      <c r="E983" s="108"/>
      <c r="F983" s="108"/>
      <c r="G983" s="109"/>
      <c r="H983" s="110"/>
    </row>
    <row r="984" spans="1:8" ht="19.5" customHeight="1" x14ac:dyDescent="0.15">
      <c r="A984" s="97"/>
      <c r="B984" s="111"/>
      <c r="C984" s="112"/>
      <c r="D984" s="108"/>
      <c r="E984" s="108"/>
      <c r="F984" s="108"/>
      <c r="G984" s="109"/>
      <c r="H984" s="110"/>
    </row>
    <row r="985" spans="1:8" ht="19.5" customHeight="1" x14ac:dyDescent="0.15">
      <c r="A985" s="97"/>
      <c r="B985" s="111"/>
      <c r="C985" s="112"/>
      <c r="D985" s="108"/>
      <c r="E985" s="108"/>
      <c r="F985" s="108"/>
      <c r="G985" s="109"/>
      <c r="H985" s="110"/>
    </row>
    <row r="986" spans="1:8" ht="19.5" customHeight="1" x14ac:dyDescent="0.15">
      <c r="A986" s="97"/>
      <c r="B986" s="111"/>
      <c r="C986" s="112"/>
      <c r="D986" s="108"/>
      <c r="E986" s="108"/>
      <c r="F986" s="108"/>
      <c r="G986" s="109"/>
      <c r="H986" s="110"/>
    </row>
    <row r="987" spans="1:8" ht="19.5" customHeight="1" x14ac:dyDescent="0.15">
      <c r="A987" s="97"/>
      <c r="B987" s="111"/>
      <c r="C987" s="112"/>
      <c r="D987" s="108"/>
      <c r="E987" s="108"/>
      <c r="F987" s="108"/>
      <c r="G987" s="109"/>
      <c r="H987" s="110"/>
    </row>
    <row r="988" spans="1:8" ht="19.5" customHeight="1" x14ac:dyDescent="0.15">
      <c r="A988" s="97"/>
      <c r="B988" s="111"/>
      <c r="C988" s="112"/>
      <c r="D988" s="108"/>
      <c r="E988" s="108"/>
      <c r="F988" s="108"/>
      <c r="G988" s="109"/>
      <c r="H988" s="110"/>
    </row>
    <row r="989" spans="1:8" ht="19.5" customHeight="1" x14ac:dyDescent="0.15">
      <c r="A989" s="97"/>
      <c r="B989" s="111"/>
      <c r="C989" s="112"/>
      <c r="D989" s="108"/>
      <c r="E989" s="108"/>
      <c r="F989" s="108"/>
      <c r="G989" s="109"/>
      <c r="H989" s="110"/>
    </row>
    <row r="990" spans="1:8" ht="19.5" customHeight="1" x14ac:dyDescent="0.15">
      <c r="A990" s="97"/>
      <c r="B990" s="111"/>
      <c r="C990" s="112"/>
      <c r="D990" s="108"/>
      <c r="E990" s="108"/>
      <c r="F990" s="108"/>
      <c r="G990" s="109"/>
      <c r="H990" s="110"/>
    </row>
    <row r="991" spans="1:8" ht="19.5" customHeight="1" x14ac:dyDescent="0.15">
      <c r="A991" s="97"/>
      <c r="B991" s="111"/>
      <c r="C991" s="112"/>
      <c r="D991" s="108"/>
      <c r="E991" s="108"/>
      <c r="F991" s="108"/>
      <c r="G991" s="109"/>
      <c r="H991" s="110"/>
    </row>
    <row r="992" spans="1:8" ht="19.5" customHeight="1" x14ac:dyDescent="0.15">
      <c r="A992" s="97"/>
      <c r="B992" s="111"/>
      <c r="C992" s="112"/>
      <c r="D992" s="108"/>
      <c r="E992" s="108"/>
      <c r="F992" s="108"/>
      <c r="G992" s="109"/>
      <c r="H992" s="110"/>
    </row>
    <row r="993" spans="1:8" ht="19.5" customHeight="1" x14ac:dyDescent="0.15">
      <c r="A993" s="97"/>
      <c r="B993" s="111"/>
      <c r="C993" s="112"/>
      <c r="D993" s="108"/>
      <c r="E993" s="108"/>
      <c r="F993" s="108"/>
      <c r="G993" s="109"/>
      <c r="H993" s="110"/>
    </row>
    <row r="994" spans="1:8" ht="19.5" customHeight="1" x14ac:dyDescent="0.15">
      <c r="A994" s="97"/>
      <c r="B994" s="111"/>
      <c r="C994" s="112"/>
      <c r="D994" s="108"/>
      <c r="E994" s="108"/>
      <c r="F994" s="108"/>
      <c r="G994" s="109"/>
      <c r="H994" s="110"/>
    </row>
    <row r="995" spans="1:8" ht="19.5" customHeight="1" x14ac:dyDescent="0.15">
      <c r="A995" s="97"/>
      <c r="B995" s="111"/>
      <c r="C995" s="112"/>
      <c r="D995" s="108"/>
      <c r="E995" s="108"/>
      <c r="F995" s="108"/>
      <c r="G995" s="109"/>
      <c r="H995" s="110"/>
    </row>
    <row r="996" spans="1:8" ht="19.5" customHeight="1" x14ac:dyDescent="0.15">
      <c r="A996" s="97"/>
      <c r="B996" s="111"/>
      <c r="C996" s="112"/>
      <c r="D996" s="108"/>
      <c r="E996" s="108"/>
      <c r="F996" s="108"/>
      <c r="G996" s="109"/>
      <c r="H996" s="110"/>
    </row>
    <row r="997" spans="1:8" ht="19.5" customHeight="1" x14ac:dyDescent="0.15">
      <c r="A997" s="97"/>
      <c r="B997" s="111"/>
      <c r="C997" s="112"/>
      <c r="D997" s="108"/>
      <c r="E997" s="108"/>
      <c r="F997" s="108"/>
      <c r="G997" s="109"/>
      <c r="H997" s="110"/>
    </row>
    <row r="998" spans="1:8" ht="19.5" customHeight="1" x14ac:dyDescent="0.15">
      <c r="A998" s="97"/>
      <c r="B998" s="111"/>
      <c r="C998" s="112"/>
      <c r="D998" s="108"/>
      <c r="E998" s="108"/>
      <c r="F998" s="108"/>
      <c r="G998" s="109"/>
      <c r="H998" s="110"/>
    </row>
    <row r="999" spans="1:8" ht="19.5" customHeight="1" x14ac:dyDescent="0.15">
      <c r="A999" s="97"/>
      <c r="B999" s="111"/>
      <c r="C999" s="112"/>
      <c r="D999" s="108"/>
      <c r="E999" s="108"/>
      <c r="F999" s="108"/>
      <c r="G999" s="109"/>
      <c r="H999" s="110"/>
    </row>
    <row r="1000" spans="1:8" ht="19.5" customHeight="1" x14ac:dyDescent="0.15">
      <c r="A1000" s="97"/>
      <c r="B1000" s="111"/>
      <c r="C1000" s="112"/>
      <c r="D1000" s="108"/>
      <c r="E1000" s="108"/>
      <c r="F1000" s="108"/>
      <c r="G1000" s="109"/>
      <c r="H1000" s="110"/>
    </row>
    <row r="1001" spans="1:8" ht="19.5" customHeight="1" x14ac:dyDescent="0.15">
      <c r="A1001" s="97"/>
      <c r="B1001" s="111"/>
      <c r="C1001" s="112"/>
      <c r="D1001" s="108"/>
      <c r="E1001" s="108"/>
      <c r="F1001" s="108"/>
      <c r="G1001" s="109"/>
      <c r="H1001" s="110"/>
    </row>
    <row r="1002" spans="1:8" ht="19.5" customHeight="1" x14ac:dyDescent="0.15">
      <c r="A1002" s="97"/>
      <c r="B1002" s="111"/>
      <c r="C1002" s="112"/>
      <c r="D1002" s="108"/>
      <c r="E1002" s="108"/>
      <c r="F1002" s="108"/>
      <c r="G1002" s="109"/>
      <c r="H1002" s="110"/>
    </row>
    <row r="1003" spans="1:8" ht="19.5" customHeight="1" x14ac:dyDescent="0.15">
      <c r="A1003" s="97"/>
      <c r="B1003" s="111"/>
      <c r="C1003" s="112"/>
      <c r="D1003" s="108"/>
      <c r="E1003" s="108"/>
      <c r="F1003" s="108"/>
      <c r="G1003" s="109"/>
      <c r="H1003" s="110"/>
    </row>
    <row r="1004" spans="1:8" ht="19.5" customHeight="1" x14ac:dyDescent="0.15">
      <c r="A1004" s="97"/>
      <c r="B1004" s="111"/>
      <c r="C1004" s="112"/>
      <c r="D1004" s="108"/>
      <c r="E1004" s="108"/>
      <c r="F1004" s="108"/>
      <c r="G1004" s="109"/>
      <c r="H1004" s="110"/>
    </row>
    <row r="1005" spans="1:8" ht="19.5" customHeight="1" x14ac:dyDescent="0.15">
      <c r="A1005" s="97"/>
      <c r="B1005" s="111"/>
      <c r="C1005" s="112"/>
      <c r="D1005" s="108"/>
      <c r="E1005" s="108"/>
      <c r="F1005" s="108"/>
      <c r="G1005" s="109"/>
      <c r="H1005" s="110"/>
    </row>
    <row r="1006" spans="1:8" ht="19.5" customHeight="1" x14ac:dyDescent="0.15">
      <c r="A1006" s="97"/>
      <c r="B1006" s="111"/>
      <c r="C1006" s="112"/>
      <c r="D1006" s="108"/>
      <c r="E1006" s="108"/>
      <c r="F1006" s="108"/>
      <c r="G1006" s="109"/>
      <c r="H1006" s="110"/>
    </row>
    <row r="1007" spans="1:8" ht="19.5" customHeight="1" x14ac:dyDescent="0.15">
      <c r="A1007" s="97"/>
      <c r="B1007" s="111"/>
      <c r="C1007" s="112"/>
      <c r="D1007" s="108"/>
      <c r="E1007" s="108"/>
      <c r="F1007" s="108"/>
      <c r="G1007" s="109"/>
      <c r="H1007" s="110"/>
    </row>
    <row r="1008" spans="1:8" ht="19.5" customHeight="1" x14ac:dyDescent="0.15">
      <c r="A1008" s="97"/>
      <c r="B1008" s="111"/>
      <c r="C1008" s="112"/>
      <c r="D1008" s="108"/>
      <c r="E1008" s="108"/>
      <c r="F1008" s="108"/>
      <c r="G1008" s="109"/>
      <c r="H1008" s="110"/>
    </row>
    <row r="1009" spans="1:8" ht="19.5" customHeight="1" x14ac:dyDescent="0.15">
      <c r="A1009" s="97"/>
      <c r="B1009" s="111"/>
      <c r="C1009" s="112"/>
      <c r="D1009" s="108"/>
      <c r="E1009" s="108"/>
      <c r="F1009" s="108"/>
      <c r="G1009" s="109"/>
      <c r="H1009" s="110"/>
    </row>
    <row r="1010" spans="1:8" ht="19.5" customHeight="1" x14ac:dyDescent="0.15">
      <c r="A1010" s="97"/>
      <c r="B1010" s="111"/>
      <c r="C1010" s="112"/>
      <c r="D1010" s="108"/>
      <c r="E1010" s="108"/>
      <c r="F1010" s="108"/>
      <c r="G1010" s="109"/>
      <c r="H1010" s="110"/>
    </row>
    <row r="1011" spans="1:8" ht="19.5" customHeight="1" x14ac:dyDescent="0.15">
      <c r="A1011" s="97"/>
      <c r="B1011" s="111"/>
      <c r="C1011" s="112"/>
      <c r="D1011" s="108"/>
      <c r="E1011" s="108"/>
      <c r="F1011" s="108"/>
      <c r="G1011" s="109"/>
      <c r="H1011" s="110"/>
    </row>
    <row r="1012" spans="1:8" ht="19.5" customHeight="1" x14ac:dyDescent="0.15">
      <c r="A1012" s="97"/>
      <c r="B1012" s="111"/>
      <c r="C1012" s="112"/>
      <c r="D1012" s="108"/>
      <c r="E1012" s="108"/>
      <c r="F1012" s="108"/>
      <c r="G1012" s="109"/>
      <c r="H1012" s="110"/>
    </row>
    <row r="1013" spans="1:8" ht="19.5" customHeight="1" x14ac:dyDescent="0.15">
      <c r="A1013" s="97"/>
      <c r="B1013" s="111"/>
      <c r="C1013" s="112"/>
      <c r="D1013" s="108"/>
      <c r="E1013" s="108"/>
      <c r="F1013" s="108"/>
      <c r="G1013" s="109"/>
      <c r="H1013" s="110"/>
    </row>
    <row r="1014" spans="1:8" ht="19.5" customHeight="1" x14ac:dyDescent="0.15">
      <c r="A1014" s="97"/>
      <c r="B1014" s="111"/>
      <c r="C1014" s="112"/>
      <c r="D1014" s="108"/>
      <c r="E1014" s="108"/>
      <c r="F1014" s="108"/>
      <c r="G1014" s="109"/>
      <c r="H1014" s="110"/>
    </row>
    <row r="1015" spans="1:8" ht="19.5" customHeight="1" x14ac:dyDescent="0.15">
      <c r="A1015" s="97"/>
      <c r="B1015" s="111"/>
      <c r="C1015" s="112"/>
      <c r="D1015" s="108"/>
      <c r="E1015" s="108"/>
      <c r="F1015" s="108"/>
      <c r="G1015" s="109"/>
      <c r="H1015" s="110"/>
    </row>
    <row r="1016" spans="1:8" ht="19.5" customHeight="1" x14ac:dyDescent="0.15">
      <c r="A1016" s="97"/>
      <c r="B1016" s="111"/>
      <c r="C1016" s="112"/>
      <c r="D1016" s="108"/>
      <c r="E1016" s="108"/>
      <c r="F1016" s="108"/>
      <c r="G1016" s="109"/>
      <c r="H1016" s="110"/>
    </row>
    <row r="1017" spans="1:8" ht="19.5" customHeight="1" x14ac:dyDescent="0.15">
      <c r="A1017" s="97"/>
      <c r="B1017" s="111"/>
      <c r="C1017" s="112"/>
      <c r="D1017" s="108"/>
      <c r="E1017" s="108"/>
      <c r="F1017" s="108"/>
      <c r="G1017" s="109"/>
      <c r="H1017" s="110"/>
    </row>
    <row r="1018" spans="1:8" ht="19.5" customHeight="1" x14ac:dyDescent="0.15">
      <c r="A1018" s="97"/>
      <c r="B1018" s="111"/>
      <c r="C1018" s="112"/>
      <c r="D1018" s="108"/>
      <c r="E1018" s="108"/>
      <c r="F1018" s="108"/>
      <c r="G1018" s="109"/>
      <c r="H1018" s="110"/>
    </row>
    <row r="1019" spans="1:8" ht="19.5" customHeight="1" x14ac:dyDescent="0.15">
      <c r="A1019" s="97"/>
      <c r="B1019" s="111"/>
      <c r="C1019" s="112"/>
      <c r="D1019" s="108"/>
      <c r="E1019" s="108"/>
      <c r="F1019" s="108"/>
      <c r="G1019" s="109"/>
      <c r="H1019" s="110"/>
    </row>
    <row r="1020" spans="1:8" ht="19.5" customHeight="1" x14ac:dyDescent="0.15">
      <c r="A1020" s="97"/>
      <c r="B1020" s="111"/>
      <c r="C1020" s="112"/>
      <c r="D1020" s="108"/>
      <c r="E1020" s="108"/>
      <c r="F1020" s="108"/>
      <c r="G1020" s="109"/>
      <c r="H1020" s="110"/>
    </row>
    <row r="1021" spans="1:8" ht="19.5" customHeight="1" x14ac:dyDescent="0.15">
      <c r="A1021" s="97"/>
      <c r="B1021" s="111"/>
      <c r="C1021" s="112"/>
      <c r="D1021" s="108"/>
      <c r="E1021" s="108"/>
      <c r="F1021" s="108"/>
      <c r="G1021" s="109"/>
      <c r="H1021" s="110"/>
    </row>
    <row r="1022" spans="1:8" ht="19.5" customHeight="1" x14ac:dyDescent="0.15">
      <c r="A1022" s="97"/>
      <c r="B1022" s="111"/>
      <c r="C1022" s="112"/>
      <c r="D1022" s="108"/>
      <c r="E1022" s="108"/>
      <c r="F1022" s="108"/>
      <c r="G1022" s="109"/>
      <c r="H1022" s="110"/>
    </row>
    <row r="1023" spans="1:8" ht="19.5" customHeight="1" x14ac:dyDescent="0.15">
      <c r="A1023" s="97"/>
      <c r="B1023" s="111"/>
      <c r="C1023" s="112"/>
      <c r="D1023" s="108"/>
      <c r="E1023" s="108"/>
      <c r="F1023" s="108"/>
      <c r="G1023" s="109"/>
      <c r="H1023" s="110"/>
    </row>
    <row r="1024" spans="1:8" ht="19.5" customHeight="1" x14ac:dyDescent="0.15">
      <c r="A1024" s="97"/>
      <c r="B1024" s="111"/>
      <c r="C1024" s="112"/>
      <c r="D1024" s="108"/>
      <c r="E1024" s="108"/>
      <c r="F1024" s="108"/>
      <c r="G1024" s="109"/>
      <c r="H1024" s="110"/>
    </row>
    <row r="1025" spans="1:8" ht="19.5" customHeight="1" x14ac:dyDescent="0.15">
      <c r="A1025" s="97"/>
      <c r="B1025" s="111"/>
      <c r="C1025" s="112"/>
      <c r="D1025" s="108"/>
      <c r="E1025" s="108"/>
      <c r="F1025" s="108"/>
      <c r="G1025" s="109"/>
      <c r="H1025" s="110"/>
    </row>
    <row r="1026" spans="1:8" ht="19.5" customHeight="1" x14ac:dyDescent="0.15">
      <c r="A1026" s="97"/>
      <c r="B1026" s="111"/>
      <c r="C1026" s="112"/>
      <c r="D1026" s="108"/>
      <c r="E1026" s="108"/>
      <c r="F1026" s="108"/>
      <c r="G1026" s="109"/>
      <c r="H1026" s="110"/>
    </row>
    <row r="1027" spans="1:8" ht="19.5" customHeight="1" x14ac:dyDescent="0.15">
      <c r="A1027" s="97"/>
      <c r="B1027" s="111"/>
      <c r="C1027" s="112"/>
      <c r="D1027" s="108"/>
      <c r="E1027" s="108"/>
      <c r="F1027" s="108"/>
      <c r="G1027" s="109"/>
      <c r="H1027" s="110"/>
    </row>
    <row r="1028" spans="1:8" ht="19.5" customHeight="1" x14ac:dyDescent="0.15">
      <c r="A1028" s="97"/>
      <c r="B1028" s="111"/>
      <c r="C1028" s="112"/>
      <c r="D1028" s="108"/>
      <c r="E1028" s="108"/>
      <c r="F1028" s="108"/>
      <c r="G1028" s="109"/>
      <c r="H1028" s="110"/>
    </row>
    <row r="1029" spans="1:8" ht="19.5" customHeight="1" x14ac:dyDescent="0.15">
      <c r="A1029" s="97"/>
      <c r="B1029" s="111"/>
      <c r="C1029" s="112"/>
      <c r="D1029" s="108"/>
      <c r="E1029" s="108"/>
      <c r="F1029" s="108"/>
      <c r="G1029" s="109"/>
      <c r="H1029" s="110"/>
    </row>
    <row r="1030" spans="1:8" ht="19.5" customHeight="1" x14ac:dyDescent="0.15">
      <c r="A1030" s="97"/>
      <c r="B1030" s="111"/>
      <c r="C1030" s="112"/>
      <c r="D1030" s="108"/>
      <c r="E1030" s="108"/>
      <c r="F1030" s="108"/>
      <c r="G1030" s="109"/>
      <c r="H1030" s="110"/>
    </row>
    <row r="1031" spans="1:8" ht="19.5" customHeight="1" x14ac:dyDescent="0.15">
      <c r="A1031" s="97"/>
      <c r="B1031" s="111"/>
      <c r="C1031" s="112"/>
      <c r="D1031" s="108"/>
      <c r="E1031" s="108"/>
      <c r="F1031" s="108"/>
      <c r="G1031" s="109"/>
      <c r="H1031" s="110"/>
    </row>
    <row r="1032" spans="1:8" ht="19.5" customHeight="1" x14ac:dyDescent="0.15">
      <c r="A1032" s="97"/>
      <c r="B1032" s="111"/>
      <c r="C1032" s="112"/>
      <c r="D1032" s="108"/>
      <c r="E1032" s="108"/>
      <c r="F1032" s="108"/>
      <c r="G1032" s="109"/>
      <c r="H1032" s="110"/>
    </row>
    <row r="1033" spans="1:8" ht="19.5" customHeight="1" x14ac:dyDescent="0.15">
      <c r="A1033" s="97"/>
      <c r="B1033" s="111"/>
      <c r="C1033" s="112"/>
      <c r="D1033" s="108"/>
      <c r="E1033" s="108"/>
      <c r="F1033" s="108"/>
      <c r="G1033" s="109"/>
      <c r="H1033" s="110"/>
    </row>
    <row r="1034" spans="1:8" ht="19.5" customHeight="1" x14ac:dyDescent="0.15">
      <c r="A1034" s="97"/>
      <c r="B1034" s="111"/>
      <c r="C1034" s="112"/>
      <c r="D1034" s="108"/>
      <c r="E1034" s="108"/>
      <c r="F1034" s="108"/>
      <c r="G1034" s="109"/>
      <c r="H1034" s="110"/>
    </row>
    <row r="1035" spans="1:8" ht="19.5" customHeight="1" x14ac:dyDescent="0.15">
      <c r="A1035" s="97"/>
      <c r="B1035" s="111"/>
      <c r="C1035" s="112"/>
      <c r="D1035" s="108"/>
      <c r="E1035" s="108"/>
      <c r="F1035" s="108"/>
      <c r="G1035" s="109"/>
      <c r="H1035" s="110"/>
    </row>
    <row r="1036" spans="1:8" ht="19.5" customHeight="1" x14ac:dyDescent="0.15">
      <c r="A1036" s="97"/>
      <c r="B1036" s="111"/>
      <c r="C1036" s="112"/>
      <c r="D1036" s="108"/>
      <c r="E1036" s="108"/>
      <c r="F1036" s="108"/>
      <c r="G1036" s="109"/>
      <c r="H1036" s="110"/>
    </row>
    <row r="1037" spans="1:8" ht="19.5" customHeight="1" x14ac:dyDescent="0.15">
      <c r="A1037" s="97"/>
      <c r="B1037" s="111"/>
      <c r="C1037" s="112"/>
      <c r="D1037" s="108"/>
      <c r="E1037" s="108"/>
      <c r="F1037" s="108"/>
      <c r="G1037" s="109"/>
      <c r="H1037" s="110"/>
    </row>
    <row r="1038" spans="1:8" ht="19.5" customHeight="1" x14ac:dyDescent="0.15">
      <c r="A1038" s="97"/>
      <c r="B1038" s="111"/>
      <c r="C1038" s="112"/>
      <c r="D1038" s="108"/>
      <c r="E1038" s="108"/>
      <c r="F1038" s="108"/>
      <c r="G1038" s="109"/>
      <c r="H1038" s="110"/>
    </row>
    <row r="1039" spans="1:8" ht="19.5" customHeight="1" x14ac:dyDescent="0.15">
      <c r="A1039" s="97"/>
      <c r="B1039" s="111"/>
      <c r="C1039" s="112"/>
      <c r="D1039" s="108"/>
      <c r="E1039" s="108"/>
      <c r="F1039" s="108"/>
      <c r="G1039" s="109"/>
      <c r="H1039" s="110"/>
    </row>
    <row r="1040" spans="1:8" ht="19.5" customHeight="1" x14ac:dyDescent="0.15">
      <c r="A1040" s="97"/>
      <c r="B1040" s="111"/>
      <c r="C1040" s="112"/>
      <c r="D1040" s="108"/>
      <c r="E1040" s="108"/>
      <c r="F1040" s="108"/>
      <c r="G1040" s="109"/>
      <c r="H1040" s="110"/>
    </row>
    <row r="1041" spans="1:8" ht="19.5" customHeight="1" x14ac:dyDescent="0.15">
      <c r="A1041" s="97"/>
      <c r="B1041" s="111"/>
      <c r="C1041" s="112"/>
      <c r="D1041" s="108"/>
      <c r="E1041" s="108"/>
      <c r="F1041" s="108"/>
      <c r="G1041" s="109"/>
      <c r="H1041" s="110"/>
    </row>
    <row r="1042" spans="1:8" ht="19.5" customHeight="1" x14ac:dyDescent="0.15">
      <c r="A1042" s="97"/>
      <c r="B1042" s="111"/>
      <c r="C1042" s="112"/>
      <c r="D1042" s="108"/>
      <c r="E1042" s="108"/>
      <c r="F1042" s="108"/>
      <c r="G1042" s="109"/>
      <c r="H1042" s="110"/>
    </row>
    <row r="1043" spans="1:8" ht="19.5" customHeight="1" x14ac:dyDescent="0.15">
      <c r="A1043" s="97"/>
      <c r="B1043" s="111"/>
      <c r="C1043" s="112"/>
      <c r="D1043" s="108"/>
      <c r="E1043" s="108"/>
      <c r="F1043" s="108"/>
      <c r="G1043" s="109"/>
      <c r="H1043" s="110"/>
    </row>
    <row r="1044" spans="1:8" ht="19.5" customHeight="1" x14ac:dyDescent="0.15">
      <c r="A1044" s="97"/>
      <c r="B1044" s="111"/>
      <c r="C1044" s="112"/>
      <c r="D1044" s="108"/>
      <c r="E1044" s="108"/>
      <c r="F1044" s="108"/>
      <c r="G1044" s="109"/>
      <c r="H1044" s="110"/>
    </row>
    <row r="1045" spans="1:8" ht="19.5" customHeight="1" x14ac:dyDescent="0.15">
      <c r="A1045" s="97"/>
      <c r="B1045" s="111"/>
      <c r="C1045" s="112"/>
      <c r="D1045" s="108"/>
      <c r="E1045" s="108"/>
      <c r="F1045" s="108"/>
      <c r="G1045" s="109"/>
      <c r="H1045" s="110"/>
    </row>
    <row r="1046" spans="1:8" ht="19.5" customHeight="1" x14ac:dyDescent="0.15">
      <c r="A1046" s="97"/>
      <c r="B1046" s="111"/>
      <c r="C1046" s="112"/>
      <c r="D1046" s="108"/>
      <c r="E1046" s="108"/>
      <c r="F1046" s="108"/>
      <c r="G1046" s="109"/>
      <c r="H1046" s="110"/>
    </row>
    <row r="1047" spans="1:8" ht="19.5" customHeight="1" x14ac:dyDescent="0.15">
      <c r="A1047" s="97"/>
      <c r="B1047" s="111"/>
      <c r="C1047" s="112"/>
      <c r="D1047" s="108"/>
      <c r="E1047" s="108"/>
      <c r="F1047" s="108"/>
      <c r="G1047" s="109"/>
      <c r="H1047" s="110"/>
    </row>
    <row r="1048" spans="1:8" ht="19.5" customHeight="1" x14ac:dyDescent="0.15">
      <c r="A1048" s="97"/>
      <c r="B1048" s="111"/>
      <c r="C1048" s="112"/>
      <c r="D1048" s="108"/>
      <c r="E1048" s="108"/>
      <c r="F1048" s="108"/>
      <c r="G1048" s="109"/>
      <c r="H1048" s="110"/>
    </row>
    <row r="1049" spans="1:8" ht="19.5" customHeight="1" x14ac:dyDescent="0.15">
      <c r="A1049" s="97"/>
      <c r="B1049" s="111"/>
      <c r="C1049" s="112"/>
      <c r="D1049" s="108"/>
      <c r="E1049" s="108"/>
      <c r="F1049" s="108"/>
      <c r="G1049" s="109"/>
      <c r="H1049" s="110"/>
    </row>
    <row r="1050" spans="1:8" ht="19.5" customHeight="1" x14ac:dyDescent="0.15">
      <c r="A1050" s="97"/>
      <c r="B1050" s="111"/>
      <c r="C1050" s="112"/>
      <c r="D1050" s="108"/>
      <c r="E1050" s="108"/>
      <c r="F1050" s="108"/>
      <c r="G1050" s="109"/>
      <c r="H1050" s="110"/>
    </row>
    <row r="1051" spans="1:8" ht="19.5" customHeight="1" x14ac:dyDescent="0.15">
      <c r="A1051" s="97"/>
      <c r="B1051" s="111"/>
      <c r="C1051" s="112"/>
      <c r="D1051" s="108"/>
      <c r="E1051" s="108"/>
      <c r="F1051" s="108"/>
      <c r="G1051" s="109"/>
      <c r="H1051" s="110"/>
    </row>
    <row r="1052" spans="1:8" ht="19.5" customHeight="1" x14ac:dyDescent="0.15">
      <c r="A1052" s="97"/>
      <c r="B1052" s="111"/>
      <c r="C1052" s="112"/>
      <c r="D1052" s="108"/>
      <c r="E1052" s="108"/>
      <c r="F1052" s="108"/>
      <c r="G1052" s="109"/>
      <c r="H1052" s="110"/>
    </row>
    <row r="1053" spans="1:8" ht="19.5" customHeight="1" x14ac:dyDescent="0.15">
      <c r="A1053" s="97"/>
      <c r="B1053" s="111"/>
      <c r="C1053" s="112"/>
      <c r="D1053" s="108"/>
      <c r="E1053" s="108"/>
      <c r="F1053" s="108"/>
      <c r="G1053" s="109"/>
      <c r="H1053" s="110"/>
    </row>
    <row r="1054" spans="1:8" ht="19.5" customHeight="1" x14ac:dyDescent="0.15">
      <c r="A1054" s="97"/>
      <c r="B1054" s="111"/>
      <c r="C1054" s="112"/>
      <c r="D1054" s="108"/>
      <c r="E1054" s="108"/>
      <c r="F1054" s="108"/>
      <c r="G1054" s="109"/>
      <c r="H1054" s="110"/>
    </row>
    <row r="1055" spans="1:8" ht="19.5" customHeight="1" x14ac:dyDescent="0.15">
      <c r="A1055" s="97"/>
      <c r="B1055" s="111"/>
      <c r="C1055" s="112"/>
      <c r="D1055" s="108"/>
      <c r="E1055" s="108"/>
      <c r="F1055" s="108"/>
      <c r="G1055" s="109"/>
      <c r="H1055" s="110"/>
    </row>
    <row r="1056" spans="1:8" ht="19.5" customHeight="1" x14ac:dyDescent="0.15">
      <c r="A1056" s="97"/>
      <c r="B1056" s="111"/>
      <c r="C1056" s="112"/>
      <c r="D1056" s="108"/>
      <c r="E1056" s="108"/>
      <c r="F1056" s="108"/>
      <c r="G1056" s="109"/>
      <c r="H1056" s="110"/>
    </row>
    <row r="1057" spans="1:8" ht="19.5" customHeight="1" x14ac:dyDescent="0.15">
      <c r="A1057" s="97"/>
      <c r="B1057" s="111"/>
      <c r="C1057" s="112"/>
      <c r="D1057" s="108"/>
      <c r="E1057" s="108"/>
      <c r="F1057" s="108"/>
      <c r="G1057" s="109"/>
      <c r="H1057" s="110"/>
    </row>
    <row r="1058" spans="1:8" ht="19.5" customHeight="1" x14ac:dyDescent="0.15">
      <c r="A1058" s="97"/>
      <c r="B1058" s="111"/>
      <c r="C1058" s="112"/>
      <c r="D1058" s="108"/>
      <c r="E1058" s="108"/>
      <c r="F1058" s="108"/>
      <c r="G1058" s="109"/>
      <c r="H1058" s="110"/>
    </row>
    <row r="1059" spans="1:8" ht="19.5" customHeight="1" x14ac:dyDescent="0.15">
      <c r="A1059" s="97"/>
      <c r="B1059" s="111"/>
      <c r="C1059" s="112"/>
      <c r="D1059" s="108"/>
      <c r="E1059" s="108"/>
      <c r="F1059" s="108"/>
      <c r="G1059" s="109"/>
      <c r="H1059" s="110"/>
    </row>
    <row r="1060" spans="1:8" ht="19.5" customHeight="1" x14ac:dyDescent="0.15">
      <c r="A1060" s="97"/>
      <c r="B1060" s="111"/>
      <c r="C1060" s="112"/>
      <c r="D1060" s="108"/>
      <c r="E1060" s="108"/>
      <c r="F1060" s="108"/>
      <c r="G1060" s="109"/>
      <c r="H1060" s="110"/>
    </row>
    <row r="1061" spans="1:8" ht="19.5" customHeight="1" x14ac:dyDescent="0.15">
      <c r="A1061" s="97"/>
      <c r="B1061" s="111"/>
      <c r="C1061" s="112"/>
      <c r="D1061" s="108"/>
      <c r="E1061" s="108"/>
      <c r="F1061" s="108"/>
      <c r="G1061" s="109"/>
      <c r="H1061" s="110"/>
    </row>
    <row r="1062" spans="1:8" ht="19.5" customHeight="1" x14ac:dyDescent="0.15">
      <c r="A1062" s="97"/>
      <c r="B1062" s="111"/>
      <c r="C1062" s="112"/>
      <c r="D1062" s="108"/>
      <c r="E1062" s="108"/>
      <c r="F1062" s="108"/>
      <c r="G1062" s="109"/>
      <c r="H1062" s="110"/>
    </row>
    <row r="1063" spans="1:8" ht="19.5" customHeight="1" x14ac:dyDescent="0.15">
      <c r="A1063" s="97"/>
      <c r="B1063" s="111"/>
      <c r="C1063" s="112"/>
      <c r="D1063" s="108"/>
      <c r="E1063" s="108"/>
      <c r="F1063" s="108"/>
      <c r="G1063" s="109"/>
      <c r="H1063" s="110"/>
    </row>
    <row r="1064" spans="1:8" ht="19.5" customHeight="1" x14ac:dyDescent="0.15">
      <c r="A1064" s="97"/>
      <c r="B1064" s="111"/>
      <c r="C1064" s="112"/>
      <c r="D1064" s="108"/>
      <c r="E1064" s="108"/>
      <c r="F1064" s="108"/>
      <c r="G1064" s="109"/>
      <c r="H1064" s="110"/>
    </row>
    <row r="1065" spans="1:8" ht="19.5" customHeight="1" x14ac:dyDescent="0.15">
      <c r="A1065" s="97"/>
      <c r="B1065" s="111"/>
      <c r="C1065" s="112"/>
      <c r="D1065" s="108"/>
      <c r="E1065" s="108"/>
      <c r="F1065" s="108"/>
      <c r="G1065" s="109"/>
      <c r="H1065" s="110"/>
    </row>
    <row r="1066" spans="1:8" ht="19.5" customHeight="1" x14ac:dyDescent="0.15">
      <c r="A1066" s="97"/>
      <c r="B1066" s="111"/>
      <c r="C1066" s="112"/>
      <c r="D1066" s="108"/>
      <c r="E1066" s="108"/>
      <c r="F1066" s="108"/>
      <c r="G1066" s="109"/>
      <c r="H1066" s="110"/>
    </row>
    <row r="1067" spans="1:8" ht="19.5" customHeight="1" x14ac:dyDescent="0.15">
      <c r="A1067" s="97"/>
      <c r="B1067" s="111"/>
      <c r="C1067" s="112"/>
      <c r="D1067" s="108"/>
      <c r="E1067" s="108"/>
      <c r="F1067" s="108"/>
      <c r="G1067" s="109"/>
      <c r="H1067" s="110"/>
    </row>
    <row r="1068" spans="1:8" ht="19.5" customHeight="1" x14ac:dyDescent="0.15">
      <c r="A1068" s="97"/>
      <c r="B1068" s="111"/>
      <c r="C1068" s="112"/>
      <c r="D1068" s="108"/>
      <c r="E1068" s="108"/>
      <c r="F1068" s="108"/>
      <c r="G1068" s="109"/>
      <c r="H1068" s="110"/>
    </row>
    <row r="1069" spans="1:8" ht="19.5" customHeight="1" x14ac:dyDescent="0.15">
      <c r="A1069" s="97"/>
      <c r="B1069" s="111"/>
      <c r="C1069" s="112"/>
      <c r="D1069" s="108"/>
      <c r="E1069" s="108"/>
      <c r="F1069" s="108"/>
      <c r="G1069" s="109"/>
      <c r="H1069" s="110"/>
    </row>
    <row r="1070" spans="1:8" ht="19.5" customHeight="1" x14ac:dyDescent="0.15">
      <c r="A1070" s="97"/>
      <c r="B1070" s="111"/>
      <c r="C1070" s="112"/>
      <c r="D1070" s="108"/>
      <c r="E1070" s="108"/>
      <c r="F1070" s="108"/>
      <c r="G1070" s="109"/>
      <c r="H1070" s="110"/>
    </row>
    <row r="1071" spans="1:8" ht="19.5" customHeight="1" x14ac:dyDescent="0.15">
      <c r="A1071" s="97"/>
      <c r="B1071" s="111"/>
      <c r="C1071" s="112"/>
      <c r="D1071" s="108"/>
      <c r="E1071" s="108"/>
      <c r="F1071" s="108"/>
      <c r="G1071" s="109"/>
      <c r="H1071" s="110"/>
    </row>
    <row r="1072" spans="1:8" ht="19.5" customHeight="1" x14ac:dyDescent="0.15">
      <c r="A1072" s="97"/>
      <c r="B1072" s="111"/>
      <c r="C1072" s="112"/>
      <c r="D1072" s="108"/>
      <c r="E1072" s="108"/>
      <c r="F1072" s="108"/>
      <c r="G1072" s="109"/>
      <c r="H1072" s="110"/>
    </row>
    <row r="1073" spans="1:8" ht="19.5" customHeight="1" x14ac:dyDescent="0.15">
      <c r="A1073" s="97"/>
      <c r="B1073" s="111"/>
      <c r="C1073" s="112"/>
      <c r="D1073" s="108"/>
      <c r="E1073" s="108"/>
      <c r="F1073" s="108"/>
      <c r="G1073" s="109"/>
      <c r="H1073" s="110"/>
    </row>
    <row r="1074" spans="1:8" ht="19.5" customHeight="1" x14ac:dyDescent="0.15">
      <c r="A1074" s="97"/>
      <c r="B1074" s="111"/>
      <c r="C1074" s="112"/>
      <c r="D1074" s="108"/>
      <c r="E1074" s="108"/>
      <c r="F1074" s="108"/>
      <c r="G1074" s="109"/>
      <c r="H1074" s="110"/>
    </row>
    <row r="1075" spans="1:8" ht="19.5" customHeight="1" x14ac:dyDescent="0.15">
      <c r="A1075" s="97"/>
      <c r="B1075" s="111"/>
      <c r="C1075" s="112"/>
      <c r="D1075" s="108"/>
      <c r="E1075" s="108"/>
      <c r="F1075" s="108"/>
      <c r="G1075" s="109"/>
      <c r="H1075" s="110"/>
    </row>
    <row r="1076" spans="1:8" ht="19.5" customHeight="1" x14ac:dyDescent="0.15">
      <c r="A1076" s="97"/>
      <c r="B1076" s="111"/>
      <c r="C1076" s="112"/>
      <c r="D1076" s="108"/>
      <c r="E1076" s="108"/>
      <c r="F1076" s="108"/>
      <c r="G1076" s="109"/>
      <c r="H1076" s="110"/>
    </row>
    <row r="1077" spans="1:8" ht="19.5" customHeight="1" x14ac:dyDescent="0.15">
      <c r="A1077" s="97"/>
      <c r="B1077" s="111"/>
      <c r="C1077" s="112"/>
      <c r="D1077" s="108"/>
      <c r="E1077" s="108"/>
      <c r="F1077" s="108"/>
      <c r="G1077" s="109"/>
      <c r="H1077" s="110"/>
    </row>
    <row r="1078" spans="1:8" ht="19.5" customHeight="1" x14ac:dyDescent="0.15">
      <c r="A1078" s="97"/>
      <c r="B1078" s="111"/>
      <c r="C1078" s="112"/>
      <c r="D1078" s="108"/>
      <c r="E1078" s="108"/>
      <c r="F1078" s="108"/>
      <c r="G1078" s="109"/>
      <c r="H1078" s="110"/>
    </row>
    <row r="1079" spans="1:8" ht="19.5" customHeight="1" x14ac:dyDescent="0.15">
      <c r="A1079" s="97"/>
      <c r="B1079" s="111"/>
      <c r="C1079" s="112"/>
      <c r="D1079" s="108"/>
      <c r="E1079" s="108"/>
      <c r="F1079" s="108"/>
      <c r="G1079" s="109"/>
      <c r="H1079" s="110"/>
    </row>
    <row r="1080" spans="1:8" ht="19.5" customHeight="1" x14ac:dyDescent="0.15">
      <c r="A1080" s="97"/>
      <c r="B1080" s="111"/>
      <c r="C1080" s="112"/>
      <c r="D1080" s="108"/>
      <c r="E1080" s="108"/>
      <c r="F1080" s="108"/>
      <c r="G1080" s="109"/>
      <c r="H1080" s="110"/>
    </row>
    <row r="1081" spans="1:8" ht="19.5" customHeight="1" x14ac:dyDescent="0.15">
      <c r="A1081" s="97"/>
      <c r="B1081" s="111"/>
      <c r="C1081" s="112"/>
      <c r="D1081" s="108"/>
      <c r="E1081" s="108"/>
      <c r="F1081" s="108"/>
      <c r="G1081" s="109"/>
      <c r="H1081" s="110"/>
    </row>
    <row r="1082" spans="1:8" ht="19.5" customHeight="1" x14ac:dyDescent="0.15">
      <c r="A1082" s="97"/>
      <c r="B1082" s="111"/>
      <c r="C1082" s="112"/>
      <c r="D1082" s="108"/>
      <c r="E1082" s="108"/>
      <c r="F1082" s="108"/>
      <c r="G1082" s="109"/>
      <c r="H1082" s="110"/>
    </row>
    <row r="1083" spans="1:8" ht="19.5" customHeight="1" x14ac:dyDescent="0.15">
      <c r="A1083" s="97"/>
      <c r="B1083" s="111"/>
      <c r="C1083" s="112"/>
      <c r="D1083" s="108"/>
      <c r="E1083" s="108"/>
      <c r="F1083" s="108"/>
      <c r="G1083" s="109"/>
      <c r="H1083" s="110"/>
    </row>
    <row r="1084" spans="1:8" ht="19.5" customHeight="1" x14ac:dyDescent="0.15">
      <c r="A1084" s="97"/>
      <c r="B1084" s="111"/>
      <c r="C1084" s="112"/>
      <c r="D1084" s="108"/>
      <c r="E1084" s="108"/>
      <c r="F1084" s="108"/>
      <c r="G1084" s="109"/>
      <c r="H1084" s="110"/>
    </row>
    <row r="1085" spans="1:8" ht="19.5" customHeight="1" x14ac:dyDescent="0.15">
      <c r="A1085" s="97"/>
      <c r="B1085" s="111"/>
      <c r="C1085" s="112"/>
      <c r="D1085" s="108"/>
      <c r="E1085" s="108"/>
      <c r="F1085" s="108"/>
      <c r="G1085" s="109"/>
      <c r="H1085" s="110"/>
    </row>
    <row r="1086" spans="1:8" ht="19.5" customHeight="1" x14ac:dyDescent="0.15">
      <c r="A1086" s="97"/>
      <c r="B1086" s="111"/>
      <c r="C1086" s="112"/>
      <c r="D1086" s="108"/>
      <c r="E1086" s="108"/>
      <c r="F1086" s="108"/>
      <c r="G1086" s="109"/>
      <c r="H1086" s="110"/>
    </row>
    <row r="1087" spans="1:8" ht="19.5" customHeight="1" x14ac:dyDescent="0.15">
      <c r="A1087" s="97"/>
      <c r="B1087" s="111"/>
      <c r="C1087" s="112"/>
      <c r="D1087" s="108"/>
      <c r="E1087" s="108"/>
      <c r="F1087" s="108"/>
      <c r="G1087" s="109"/>
      <c r="H1087" s="110"/>
    </row>
    <row r="1088" spans="1:8" ht="19.5" customHeight="1" x14ac:dyDescent="0.15">
      <c r="A1088" s="97"/>
      <c r="B1088" s="111"/>
      <c r="C1088" s="112"/>
      <c r="D1088" s="108"/>
      <c r="E1088" s="108"/>
      <c r="F1088" s="108"/>
      <c r="G1088" s="109"/>
      <c r="H1088" s="110"/>
    </row>
    <row r="1089" spans="1:8" ht="19.5" customHeight="1" x14ac:dyDescent="0.15">
      <c r="A1089" s="97"/>
      <c r="B1089" s="111"/>
      <c r="C1089" s="112"/>
      <c r="D1089" s="108"/>
      <c r="E1089" s="108"/>
      <c r="F1089" s="108"/>
      <c r="G1089" s="109"/>
      <c r="H1089" s="110"/>
    </row>
    <row r="1090" spans="1:8" ht="19.5" customHeight="1" x14ac:dyDescent="0.15">
      <c r="A1090" s="97"/>
      <c r="B1090" s="111"/>
      <c r="C1090" s="112"/>
      <c r="D1090" s="108"/>
      <c r="E1090" s="108"/>
      <c r="F1090" s="108"/>
      <c r="G1090" s="109"/>
      <c r="H1090" s="110"/>
    </row>
    <row r="1091" spans="1:8" ht="19.5" customHeight="1" x14ac:dyDescent="0.15">
      <c r="A1091" s="97"/>
      <c r="B1091" s="111"/>
      <c r="C1091" s="112"/>
      <c r="D1091" s="108"/>
      <c r="E1091" s="108"/>
      <c r="F1091" s="108"/>
      <c r="G1091" s="109"/>
      <c r="H1091" s="110"/>
    </row>
    <row r="1092" spans="1:8" ht="19.5" customHeight="1" x14ac:dyDescent="0.15">
      <c r="A1092" s="97"/>
      <c r="B1092" s="111"/>
      <c r="C1092" s="112"/>
      <c r="D1092" s="108"/>
      <c r="E1092" s="108"/>
      <c r="F1092" s="108"/>
      <c r="G1092" s="109"/>
      <c r="H1092" s="110"/>
    </row>
    <row r="1093" spans="1:8" ht="19.5" customHeight="1" x14ac:dyDescent="0.15">
      <c r="A1093" s="97"/>
      <c r="B1093" s="111"/>
      <c r="C1093" s="112"/>
      <c r="D1093" s="108"/>
      <c r="E1093" s="108"/>
      <c r="F1093" s="108"/>
      <c r="G1093" s="109"/>
      <c r="H1093" s="110"/>
    </row>
    <row r="1094" spans="1:8" ht="19.5" customHeight="1" x14ac:dyDescent="0.15">
      <c r="A1094" s="97"/>
      <c r="B1094" s="111"/>
      <c r="C1094" s="112"/>
      <c r="D1094" s="108"/>
      <c r="E1094" s="108"/>
      <c r="F1094" s="108"/>
      <c r="G1094" s="109"/>
      <c r="H1094" s="110"/>
    </row>
    <row r="1095" spans="1:8" ht="19.5" customHeight="1" x14ac:dyDescent="0.15">
      <c r="A1095" s="97"/>
      <c r="B1095" s="111"/>
      <c r="C1095" s="112"/>
      <c r="D1095" s="108"/>
      <c r="E1095" s="108"/>
      <c r="F1095" s="108"/>
      <c r="G1095" s="109"/>
      <c r="H1095" s="110"/>
    </row>
    <row r="1096" spans="1:8" ht="19.5" customHeight="1" x14ac:dyDescent="0.15">
      <c r="A1096" s="97"/>
      <c r="B1096" s="111"/>
      <c r="C1096" s="112"/>
      <c r="D1096" s="108"/>
      <c r="E1096" s="108"/>
      <c r="F1096" s="108"/>
      <c r="G1096" s="109"/>
      <c r="H1096" s="110"/>
    </row>
    <row r="1097" spans="1:8" ht="19.5" customHeight="1" x14ac:dyDescent="0.15">
      <c r="A1097" s="97"/>
      <c r="B1097" s="111"/>
      <c r="C1097" s="112"/>
      <c r="D1097" s="108"/>
      <c r="E1097" s="108"/>
      <c r="F1097" s="108"/>
      <c r="G1097" s="109"/>
      <c r="H1097" s="110"/>
    </row>
    <row r="1098" spans="1:8" ht="19.5" customHeight="1" x14ac:dyDescent="0.15">
      <c r="A1098" s="97"/>
      <c r="B1098" s="111"/>
      <c r="C1098" s="112"/>
      <c r="D1098" s="108"/>
      <c r="E1098" s="108"/>
      <c r="F1098" s="108"/>
      <c r="G1098" s="109"/>
      <c r="H1098" s="110"/>
    </row>
    <row r="1099" spans="1:8" ht="19.5" customHeight="1" x14ac:dyDescent="0.15">
      <c r="A1099" s="97"/>
      <c r="B1099" s="111"/>
      <c r="C1099" s="112"/>
      <c r="D1099" s="108"/>
      <c r="E1099" s="108"/>
      <c r="F1099" s="108"/>
      <c r="G1099" s="109"/>
      <c r="H1099" s="110"/>
    </row>
    <row r="1100" spans="1:8" ht="19.5" customHeight="1" x14ac:dyDescent="0.15">
      <c r="A1100" s="97"/>
      <c r="B1100" s="111"/>
      <c r="C1100" s="112"/>
      <c r="D1100" s="108"/>
      <c r="E1100" s="108"/>
      <c r="F1100" s="108"/>
      <c r="G1100" s="109"/>
      <c r="H1100" s="110"/>
    </row>
    <row r="1101" spans="1:8" ht="19.5" customHeight="1" x14ac:dyDescent="0.15">
      <c r="A1101" s="97"/>
      <c r="B1101" s="111"/>
      <c r="C1101" s="112"/>
      <c r="D1101" s="108"/>
      <c r="E1101" s="108"/>
      <c r="F1101" s="108"/>
      <c r="G1101" s="109"/>
      <c r="H1101" s="110"/>
    </row>
    <row r="1102" spans="1:8" ht="19.5" customHeight="1" x14ac:dyDescent="0.15">
      <c r="A1102" s="97"/>
      <c r="B1102" s="111"/>
      <c r="C1102" s="112"/>
      <c r="D1102" s="108"/>
      <c r="E1102" s="108"/>
      <c r="F1102" s="108"/>
      <c r="G1102" s="109"/>
      <c r="H1102" s="110"/>
    </row>
    <row r="1103" spans="1:8" ht="19.5" customHeight="1" x14ac:dyDescent="0.15">
      <c r="A1103" s="97"/>
      <c r="B1103" s="111"/>
      <c r="C1103" s="112"/>
      <c r="D1103" s="108"/>
      <c r="E1103" s="108"/>
      <c r="F1103" s="108"/>
      <c r="G1103" s="109"/>
      <c r="H1103" s="110"/>
    </row>
    <row r="1104" spans="1:8" ht="19.5" customHeight="1" x14ac:dyDescent="0.15">
      <c r="A1104" s="97"/>
      <c r="B1104" s="111"/>
      <c r="C1104" s="112"/>
      <c r="D1104" s="108"/>
      <c r="E1104" s="108"/>
      <c r="F1104" s="108"/>
      <c r="G1104" s="109"/>
      <c r="H1104" s="110"/>
    </row>
    <row r="1105" spans="1:8" ht="19.5" customHeight="1" x14ac:dyDescent="0.15">
      <c r="A1105" s="97"/>
      <c r="B1105" s="111"/>
      <c r="C1105" s="112"/>
      <c r="D1105" s="108"/>
      <c r="E1105" s="108"/>
      <c r="F1105" s="108"/>
      <c r="G1105" s="109"/>
      <c r="H1105" s="110"/>
    </row>
    <row r="1106" spans="1:8" ht="19.5" customHeight="1" x14ac:dyDescent="0.15">
      <c r="A1106" s="97"/>
      <c r="B1106" s="111"/>
      <c r="C1106" s="112"/>
      <c r="D1106" s="108"/>
      <c r="E1106" s="108"/>
      <c r="F1106" s="108"/>
      <c r="G1106" s="109"/>
      <c r="H1106" s="110"/>
    </row>
    <row r="1107" spans="1:8" ht="19.5" customHeight="1" x14ac:dyDescent="0.15">
      <c r="A1107" s="97"/>
      <c r="B1107" s="111"/>
      <c r="C1107" s="112"/>
      <c r="D1107" s="108"/>
      <c r="E1107" s="108"/>
      <c r="F1107" s="108"/>
      <c r="G1107" s="109"/>
      <c r="H1107" s="110"/>
    </row>
    <row r="1108" spans="1:8" ht="19.5" customHeight="1" x14ac:dyDescent="0.15">
      <c r="A1108" s="97"/>
      <c r="B1108" s="111"/>
      <c r="C1108" s="112"/>
      <c r="D1108" s="108"/>
      <c r="E1108" s="108"/>
      <c r="F1108" s="108"/>
      <c r="G1108" s="109"/>
      <c r="H1108" s="110"/>
    </row>
    <row r="1109" spans="1:8" ht="19.5" customHeight="1" x14ac:dyDescent="0.15">
      <c r="A1109" s="97"/>
      <c r="B1109" s="111"/>
      <c r="C1109" s="112"/>
      <c r="D1109" s="108"/>
      <c r="E1109" s="108"/>
      <c r="F1109" s="108"/>
      <c r="G1109" s="109"/>
      <c r="H1109" s="110"/>
    </row>
    <row r="1110" spans="1:8" ht="19.5" customHeight="1" x14ac:dyDescent="0.15">
      <c r="A1110" s="97"/>
      <c r="B1110" s="111"/>
      <c r="C1110" s="112"/>
      <c r="D1110" s="108"/>
      <c r="E1110" s="108"/>
      <c r="F1110" s="108"/>
      <c r="G1110" s="109"/>
      <c r="H1110" s="110"/>
    </row>
    <row r="1111" spans="1:8" ht="19.5" customHeight="1" x14ac:dyDescent="0.15">
      <c r="A1111" s="97"/>
      <c r="B1111" s="111"/>
      <c r="C1111" s="112"/>
      <c r="D1111" s="108"/>
      <c r="E1111" s="108"/>
      <c r="F1111" s="108"/>
      <c r="G1111" s="109"/>
      <c r="H1111" s="110"/>
    </row>
    <row r="1112" spans="1:8" ht="19.5" customHeight="1" x14ac:dyDescent="0.15">
      <c r="A1112" s="97"/>
      <c r="B1112" s="111"/>
      <c r="C1112" s="112"/>
      <c r="D1112" s="108"/>
      <c r="E1112" s="108"/>
      <c r="F1112" s="108"/>
      <c r="G1112" s="109"/>
      <c r="H1112" s="110"/>
    </row>
    <row r="1113" spans="1:8" ht="19.5" customHeight="1" x14ac:dyDescent="0.15">
      <c r="A1113" s="97"/>
      <c r="B1113" s="111"/>
      <c r="C1113" s="112"/>
      <c r="D1113" s="108"/>
      <c r="E1113" s="108"/>
      <c r="F1113" s="108"/>
      <c r="G1113" s="109"/>
      <c r="H1113" s="110"/>
    </row>
    <row r="1114" spans="1:8" ht="19.5" customHeight="1" x14ac:dyDescent="0.15">
      <c r="A1114" s="97"/>
      <c r="B1114" s="111"/>
      <c r="C1114" s="112"/>
      <c r="D1114" s="108"/>
      <c r="E1114" s="108"/>
      <c r="F1114" s="108"/>
      <c r="G1114" s="109"/>
      <c r="H1114" s="110"/>
    </row>
    <row r="1115" spans="1:8" ht="19.5" customHeight="1" x14ac:dyDescent="0.15">
      <c r="A1115" s="97"/>
      <c r="B1115" s="111"/>
      <c r="C1115" s="112"/>
      <c r="D1115" s="108"/>
      <c r="E1115" s="108"/>
      <c r="F1115" s="108"/>
      <c r="G1115" s="109"/>
      <c r="H1115" s="110"/>
    </row>
    <row r="1116" spans="1:8" ht="19.5" customHeight="1" x14ac:dyDescent="0.15">
      <c r="A1116" s="97"/>
      <c r="B1116" s="111"/>
      <c r="C1116" s="112"/>
      <c r="D1116" s="108"/>
      <c r="E1116" s="108"/>
      <c r="F1116" s="108"/>
      <c r="G1116" s="109"/>
      <c r="H1116" s="110"/>
    </row>
    <row r="1117" spans="1:8" ht="19.5" customHeight="1" x14ac:dyDescent="0.15">
      <c r="A1117" s="97"/>
      <c r="B1117" s="111"/>
      <c r="C1117" s="112"/>
      <c r="D1117" s="108"/>
      <c r="E1117" s="108"/>
      <c r="F1117" s="108"/>
      <c r="G1117" s="109"/>
      <c r="H1117" s="110"/>
    </row>
    <row r="1118" spans="1:8" ht="19.5" customHeight="1" x14ac:dyDescent="0.15">
      <c r="A1118" s="97"/>
      <c r="B1118" s="111"/>
      <c r="C1118" s="112"/>
      <c r="D1118" s="108"/>
      <c r="E1118" s="108"/>
      <c r="F1118" s="108"/>
      <c r="G1118" s="109"/>
      <c r="H1118" s="110"/>
    </row>
    <row r="1119" spans="1:8" ht="19.5" customHeight="1" x14ac:dyDescent="0.15">
      <c r="A1119" s="97"/>
      <c r="B1119" s="111"/>
      <c r="C1119" s="112"/>
      <c r="D1119" s="108"/>
      <c r="E1119" s="108"/>
      <c r="F1119" s="108"/>
      <c r="G1119" s="109"/>
      <c r="H1119" s="110"/>
    </row>
    <row r="1120" spans="1:8" ht="19.5" customHeight="1" x14ac:dyDescent="0.15">
      <c r="A1120" s="97"/>
      <c r="B1120" s="111"/>
      <c r="C1120" s="112"/>
      <c r="D1120" s="108"/>
      <c r="E1120" s="108"/>
      <c r="F1120" s="108"/>
      <c r="G1120" s="109"/>
      <c r="H1120" s="110"/>
    </row>
    <row r="1121" spans="1:8" ht="19.5" customHeight="1" x14ac:dyDescent="0.15">
      <c r="A1121" s="97"/>
      <c r="B1121" s="111"/>
      <c r="C1121" s="112"/>
      <c r="D1121" s="108"/>
      <c r="E1121" s="108"/>
      <c r="F1121" s="108"/>
      <c r="G1121" s="109"/>
      <c r="H1121" s="110"/>
    </row>
    <row r="1122" spans="1:8" ht="19.5" customHeight="1" x14ac:dyDescent="0.15">
      <c r="A1122" s="97"/>
      <c r="B1122" s="111"/>
      <c r="C1122" s="112"/>
      <c r="D1122" s="108"/>
      <c r="E1122" s="108"/>
      <c r="F1122" s="108"/>
      <c r="G1122" s="109"/>
      <c r="H1122" s="110"/>
    </row>
    <row r="1123" spans="1:8" ht="19.5" customHeight="1" x14ac:dyDescent="0.15">
      <c r="A1123" s="97"/>
      <c r="B1123" s="111"/>
      <c r="C1123" s="112"/>
      <c r="D1123" s="108"/>
      <c r="E1123" s="108"/>
      <c r="F1123" s="108"/>
      <c r="G1123" s="109"/>
      <c r="H1123" s="110"/>
    </row>
    <row r="1124" spans="1:8" ht="19.5" customHeight="1" x14ac:dyDescent="0.15">
      <c r="A1124" s="97"/>
      <c r="B1124" s="111"/>
      <c r="C1124" s="112"/>
      <c r="D1124" s="108"/>
      <c r="E1124" s="108"/>
      <c r="F1124" s="108"/>
      <c r="G1124" s="109"/>
      <c r="H1124" s="110"/>
    </row>
    <row r="1125" spans="1:8" ht="19.5" customHeight="1" x14ac:dyDescent="0.15">
      <c r="A1125" s="97"/>
      <c r="B1125" s="111"/>
      <c r="C1125" s="112"/>
      <c r="D1125" s="108"/>
      <c r="E1125" s="108"/>
      <c r="F1125" s="108"/>
      <c r="G1125" s="109"/>
      <c r="H1125" s="110"/>
    </row>
    <row r="1126" spans="1:8" ht="19.5" customHeight="1" x14ac:dyDescent="0.15">
      <c r="A1126" s="97"/>
      <c r="B1126" s="111"/>
      <c r="C1126" s="112"/>
      <c r="D1126" s="108"/>
      <c r="E1126" s="108"/>
      <c r="F1126" s="108"/>
      <c r="G1126" s="109"/>
      <c r="H1126" s="110"/>
    </row>
    <row r="1127" spans="1:8" ht="19.5" customHeight="1" x14ac:dyDescent="0.15">
      <c r="A1127" s="97"/>
      <c r="B1127" s="111"/>
      <c r="C1127" s="112"/>
      <c r="D1127" s="108"/>
      <c r="E1127" s="108"/>
      <c r="F1127" s="108"/>
      <c r="G1127" s="109"/>
      <c r="H1127" s="110"/>
    </row>
    <row r="1128" spans="1:8" ht="19.5" customHeight="1" x14ac:dyDescent="0.15">
      <c r="A1128" s="97"/>
      <c r="B1128" s="111"/>
      <c r="C1128" s="112"/>
      <c r="D1128" s="108"/>
      <c r="E1128" s="108"/>
      <c r="F1128" s="108"/>
      <c r="G1128" s="109"/>
      <c r="H1128" s="110"/>
    </row>
    <row r="1129" spans="1:8" ht="19.5" customHeight="1" x14ac:dyDescent="0.15">
      <c r="A1129" s="97"/>
      <c r="B1129" s="111"/>
      <c r="C1129" s="112"/>
      <c r="D1129" s="108"/>
      <c r="E1129" s="108"/>
      <c r="F1129" s="108"/>
      <c r="G1129" s="109"/>
      <c r="H1129" s="110"/>
    </row>
    <row r="1130" spans="1:8" ht="19.5" customHeight="1" x14ac:dyDescent="0.15">
      <c r="A1130" s="97"/>
      <c r="B1130" s="111"/>
      <c r="C1130" s="112"/>
      <c r="D1130" s="108"/>
      <c r="E1130" s="108"/>
      <c r="F1130" s="108"/>
      <c r="G1130" s="109"/>
      <c r="H1130" s="110"/>
    </row>
    <row r="1131" spans="1:8" ht="19.5" customHeight="1" x14ac:dyDescent="0.15">
      <c r="A1131" s="97"/>
      <c r="B1131" s="111"/>
      <c r="C1131" s="112"/>
      <c r="D1131" s="108"/>
      <c r="E1131" s="108"/>
      <c r="F1131" s="108"/>
      <c r="G1131" s="109"/>
      <c r="H1131" s="110"/>
    </row>
    <row r="1132" spans="1:8" ht="19.5" customHeight="1" x14ac:dyDescent="0.15">
      <c r="A1132" s="97"/>
      <c r="B1132" s="111"/>
      <c r="C1132" s="112"/>
      <c r="D1132" s="108"/>
      <c r="E1132" s="108"/>
      <c r="F1132" s="108"/>
      <c r="G1132" s="109"/>
      <c r="H1132" s="110"/>
    </row>
    <row r="1133" spans="1:8" ht="19.5" customHeight="1" x14ac:dyDescent="0.15">
      <c r="A1133" s="97"/>
      <c r="B1133" s="111"/>
      <c r="C1133" s="112"/>
      <c r="D1133" s="108"/>
      <c r="E1133" s="108"/>
      <c r="F1133" s="108"/>
      <c r="G1133" s="109"/>
      <c r="H1133" s="110"/>
    </row>
    <row r="1134" spans="1:8" ht="19.5" customHeight="1" x14ac:dyDescent="0.15">
      <c r="A1134" s="97"/>
      <c r="B1134" s="111"/>
      <c r="C1134" s="112"/>
      <c r="D1134" s="108"/>
      <c r="E1134" s="108"/>
      <c r="F1134" s="108"/>
      <c r="G1134" s="109"/>
      <c r="H1134" s="110"/>
    </row>
    <row r="1135" spans="1:8" ht="19.5" customHeight="1" x14ac:dyDescent="0.15">
      <c r="A1135" s="97"/>
      <c r="B1135" s="111"/>
      <c r="C1135" s="112"/>
      <c r="D1135" s="108"/>
      <c r="E1135" s="108"/>
      <c r="F1135" s="108"/>
      <c r="G1135" s="109"/>
      <c r="H1135" s="110"/>
    </row>
    <row r="1136" spans="1:8" ht="19.5" customHeight="1" x14ac:dyDescent="0.15">
      <c r="A1136" s="97"/>
      <c r="B1136" s="111"/>
      <c r="C1136" s="112"/>
      <c r="D1136" s="108"/>
      <c r="E1136" s="108"/>
      <c r="F1136" s="108"/>
      <c r="G1136" s="109"/>
      <c r="H1136" s="110"/>
    </row>
    <row r="1137" spans="1:8" ht="19.5" customHeight="1" x14ac:dyDescent="0.15">
      <c r="A1137" s="97"/>
      <c r="B1137" s="111"/>
      <c r="C1137" s="112"/>
      <c r="D1137" s="108"/>
      <c r="E1137" s="108"/>
      <c r="F1137" s="108"/>
      <c r="G1137" s="109"/>
      <c r="H1137" s="110"/>
    </row>
    <row r="1138" spans="1:8" ht="19.5" customHeight="1" x14ac:dyDescent="0.15">
      <c r="A1138" s="97"/>
      <c r="B1138" s="111"/>
      <c r="C1138" s="112"/>
      <c r="D1138" s="108"/>
      <c r="E1138" s="108"/>
      <c r="F1138" s="108"/>
      <c r="G1138" s="109"/>
      <c r="H1138" s="110"/>
    </row>
    <row r="1139" spans="1:8" ht="19.5" customHeight="1" x14ac:dyDescent="0.15">
      <c r="A1139" s="97"/>
      <c r="B1139" s="111"/>
      <c r="C1139" s="112"/>
      <c r="D1139" s="108"/>
      <c r="E1139" s="108"/>
      <c r="F1139" s="108"/>
      <c r="G1139" s="109"/>
      <c r="H1139" s="110"/>
    </row>
    <row r="1140" spans="1:8" ht="19.5" customHeight="1" x14ac:dyDescent="0.15">
      <c r="A1140" s="97"/>
      <c r="B1140" s="111"/>
      <c r="C1140" s="112"/>
      <c r="D1140" s="108"/>
      <c r="E1140" s="108"/>
      <c r="F1140" s="108"/>
      <c r="G1140" s="109"/>
      <c r="H1140" s="110"/>
    </row>
    <row r="1141" spans="1:8" ht="19.5" customHeight="1" x14ac:dyDescent="0.15">
      <c r="A1141" s="97"/>
      <c r="B1141" s="111"/>
      <c r="C1141" s="112"/>
      <c r="D1141" s="108"/>
      <c r="E1141" s="108"/>
      <c r="F1141" s="108"/>
      <c r="G1141" s="109"/>
      <c r="H1141" s="110"/>
    </row>
    <row r="1142" spans="1:8" ht="19.5" customHeight="1" x14ac:dyDescent="0.15">
      <c r="A1142" s="97"/>
      <c r="B1142" s="111"/>
      <c r="C1142" s="112"/>
      <c r="D1142" s="108"/>
      <c r="E1142" s="108"/>
      <c r="F1142" s="108"/>
      <c r="G1142" s="109"/>
      <c r="H1142" s="110"/>
    </row>
    <row r="1143" spans="1:8" ht="19.5" customHeight="1" x14ac:dyDescent="0.15">
      <c r="A1143" s="97"/>
      <c r="B1143" s="111"/>
      <c r="C1143" s="112"/>
      <c r="D1143" s="108"/>
      <c r="E1143" s="108"/>
      <c r="F1143" s="108"/>
      <c r="G1143" s="109"/>
      <c r="H1143" s="110"/>
    </row>
    <row r="1144" spans="1:8" ht="19.5" customHeight="1" x14ac:dyDescent="0.15">
      <c r="A1144" s="97"/>
      <c r="B1144" s="111"/>
      <c r="C1144" s="112"/>
      <c r="D1144" s="108"/>
      <c r="E1144" s="108"/>
      <c r="F1144" s="108"/>
      <c r="G1144" s="109"/>
      <c r="H1144" s="110"/>
    </row>
    <row r="1145" spans="1:8" ht="19.5" customHeight="1" x14ac:dyDescent="0.15">
      <c r="A1145" s="97"/>
      <c r="B1145" s="111"/>
      <c r="C1145" s="112"/>
      <c r="D1145" s="108"/>
      <c r="E1145" s="108"/>
      <c r="F1145" s="108"/>
      <c r="G1145" s="109"/>
      <c r="H1145" s="110"/>
    </row>
    <row r="1146" spans="1:8" ht="19.5" customHeight="1" x14ac:dyDescent="0.15">
      <c r="A1146" s="97"/>
      <c r="B1146" s="111"/>
      <c r="C1146" s="112"/>
      <c r="D1146" s="108"/>
      <c r="E1146" s="108"/>
      <c r="F1146" s="108"/>
      <c r="G1146" s="109"/>
      <c r="H1146" s="110"/>
    </row>
    <row r="1147" spans="1:8" ht="19.5" customHeight="1" x14ac:dyDescent="0.15">
      <c r="A1147" s="97"/>
      <c r="B1147" s="111"/>
      <c r="C1147" s="112"/>
      <c r="D1147" s="108"/>
      <c r="E1147" s="108"/>
      <c r="F1147" s="108"/>
      <c r="G1147" s="109"/>
      <c r="H1147" s="110"/>
    </row>
    <row r="1148" spans="1:8" ht="19.5" customHeight="1" x14ac:dyDescent="0.15">
      <c r="A1148" s="97"/>
      <c r="B1148" s="111"/>
      <c r="C1148" s="112"/>
      <c r="D1148" s="108"/>
      <c r="E1148" s="108"/>
      <c r="F1148" s="108"/>
      <c r="G1148" s="109"/>
      <c r="H1148" s="110"/>
    </row>
    <row r="1149" spans="1:8" ht="19.5" customHeight="1" x14ac:dyDescent="0.15">
      <c r="A1149" s="97"/>
      <c r="B1149" s="111"/>
      <c r="C1149" s="112"/>
      <c r="D1149" s="108"/>
      <c r="E1149" s="108"/>
      <c r="F1149" s="108"/>
      <c r="G1149" s="109"/>
      <c r="H1149" s="110"/>
    </row>
    <row r="1150" spans="1:8" ht="19.5" customHeight="1" x14ac:dyDescent="0.15">
      <c r="A1150" s="97"/>
      <c r="B1150" s="111"/>
      <c r="C1150" s="112"/>
      <c r="D1150" s="108"/>
      <c r="E1150" s="108"/>
      <c r="F1150" s="108"/>
      <c r="G1150" s="109"/>
      <c r="H1150" s="110"/>
    </row>
    <row r="1151" spans="1:8" ht="19.5" customHeight="1" x14ac:dyDescent="0.15">
      <c r="A1151" s="97"/>
      <c r="B1151" s="111"/>
      <c r="C1151" s="112"/>
      <c r="D1151" s="108"/>
      <c r="E1151" s="108"/>
      <c r="F1151" s="108"/>
      <c r="G1151" s="109"/>
      <c r="H1151" s="110"/>
    </row>
    <row r="1152" spans="1:8" ht="19.5" customHeight="1" x14ac:dyDescent="0.15">
      <c r="A1152" s="97"/>
      <c r="B1152" s="111"/>
      <c r="C1152" s="112"/>
      <c r="D1152" s="108"/>
      <c r="E1152" s="108"/>
      <c r="F1152" s="108"/>
      <c r="G1152" s="109"/>
      <c r="H1152" s="110"/>
    </row>
    <row r="1153" spans="1:8" ht="19.5" customHeight="1" x14ac:dyDescent="0.15">
      <c r="A1153" s="97"/>
      <c r="B1153" s="111"/>
      <c r="C1153" s="112"/>
      <c r="D1153" s="108"/>
      <c r="E1153" s="108"/>
      <c r="F1153" s="108"/>
      <c r="G1153" s="109"/>
      <c r="H1153" s="110"/>
    </row>
    <row r="1154" spans="1:8" ht="19.5" customHeight="1" x14ac:dyDescent="0.15">
      <c r="A1154" s="97"/>
      <c r="B1154" s="111"/>
      <c r="C1154" s="112"/>
      <c r="D1154" s="108"/>
      <c r="E1154" s="108"/>
      <c r="F1154" s="108"/>
      <c r="G1154" s="109"/>
      <c r="H1154" s="110"/>
    </row>
    <row r="1155" spans="1:8" ht="19.5" customHeight="1" x14ac:dyDescent="0.15">
      <c r="A1155" s="97"/>
      <c r="B1155" s="111"/>
      <c r="C1155" s="112"/>
      <c r="D1155" s="108"/>
      <c r="E1155" s="108"/>
      <c r="F1155" s="108"/>
      <c r="G1155" s="109"/>
      <c r="H1155" s="110"/>
    </row>
    <row r="1156" spans="1:8" ht="19.5" customHeight="1" x14ac:dyDescent="0.15">
      <c r="A1156" s="97"/>
      <c r="B1156" s="111"/>
      <c r="C1156" s="112"/>
      <c r="D1156" s="108"/>
      <c r="E1156" s="108"/>
      <c r="F1156" s="108"/>
      <c r="G1156" s="109"/>
      <c r="H1156" s="110"/>
    </row>
    <row r="1157" spans="1:8" ht="19.5" customHeight="1" x14ac:dyDescent="0.15">
      <c r="A1157" s="97"/>
      <c r="B1157" s="111"/>
      <c r="C1157" s="112"/>
      <c r="D1157" s="108"/>
      <c r="E1157" s="108"/>
      <c r="F1157" s="108"/>
      <c r="G1157" s="109"/>
      <c r="H1157" s="110"/>
    </row>
    <row r="1158" spans="1:8" ht="19.5" customHeight="1" x14ac:dyDescent="0.15">
      <c r="A1158" s="97"/>
      <c r="B1158" s="111"/>
      <c r="C1158" s="112"/>
      <c r="D1158" s="108"/>
      <c r="E1158" s="108"/>
      <c r="F1158" s="108"/>
      <c r="G1158" s="109"/>
      <c r="H1158" s="110"/>
    </row>
    <row r="1159" spans="1:8" ht="19.5" customHeight="1" x14ac:dyDescent="0.15">
      <c r="A1159" s="97"/>
      <c r="B1159" s="111"/>
      <c r="C1159" s="112"/>
      <c r="D1159" s="108"/>
      <c r="E1159" s="108"/>
      <c r="F1159" s="108"/>
      <c r="G1159" s="109"/>
      <c r="H1159" s="110"/>
    </row>
    <row r="1160" spans="1:8" ht="19.5" customHeight="1" x14ac:dyDescent="0.15">
      <c r="A1160" s="97"/>
      <c r="B1160" s="111"/>
      <c r="C1160" s="112"/>
      <c r="D1160" s="108"/>
      <c r="E1160" s="108"/>
      <c r="F1160" s="108"/>
      <c r="G1160" s="109"/>
      <c r="H1160" s="110"/>
    </row>
    <row r="1161" spans="1:8" ht="19.5" customHeight="1" x14ac:dyDescent="0.15">
      <c r="A1161" s="97"/>
      <c r="B1161" s="111"/>
      <c r="C1161" s="112"/>
      <c r="D1161" s="108"/>
      <c r="E1161" s="108"/>
      <c r="F1161" s="108"/>
      <c r="G1161" s="109"/>
      <c r="H1161" s="110"/>
    </row>
    <row r="1162" spans="1:8" ht="19.5" customHeight="1" x14ac:dyDescent="0.15">
      <c r="A1162" s="97"/>
      <c r="B1162" s="111"/>
      <c r="C1162" s="112"/>
      <c r="D1162" s="108"/>
      <c r="E1162" s="108"/>
      <c r="F1162" s="108"/>
      <c r="G1162" s="109"/>
      <c r="H1162" s="110"/>
    </row>
    <row r="1163" spans="1:8" ht="19.5" customHeight="1" x14ac:dyDescent="0.15">
      <c r="A1163" s="97"/>
      <c r="B1163" s="111"/>
      <c r="C1163" s="112"/>
      <c r="D1163" s="108"/>
      <c r="E1163" s="108"/>
      <c r="F1163" s="108"/>
      <c r="G1163" s="109"/>
      <c r="H1163" s="110"/>
    </row>
    <row r="1164" spans="1:8" ht="19.5" customHeight="1" x14ac:dyDescent="0.15">
      <c r="A1164" s="97"/>
      <c r="B1164" s="111"/>
      <c r="C1164" s="112"/>
      <c r="D1164" s="108"/>
      <c r="E1164" s="108"/>
      <c r="F1164" s="108"/>
      <c r="G1164" s="109"/>
      <c r="H1164" s="110"/>
    </row>
    <row r="1165" spans="1:8" ht="19.5" customHeight="1" x14ac:dyDescent="0.15">
      <c r="A1165" s="97"/>
      <c r="B1165" s="111"/>
      <c r="C1165" s="112"/>
      <c r="D1165" s="108"/>
      <c r="E1165" s="108"/>
      <c r="F1165" s="108"/>
      <c r="G1165" s="109"/>
      <c r="H1165" s="110"/>
    </row>
  </sheetData>
  <mergeCells count="1">
    <mergeCell ref="B1:H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600-000000000000}">
          <x14:formula1>
            <xm:f>Resumen!$B$3:$C$20</xm:f>
          </x14:formula1>
          <xm:sqref>G6:G1165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  <outlinePr summaryBelow="0" summaryRight="0"/>
  </sheetPr>
  <dimension ref="A1:H110"/>
  <sheetViews>
    <sheetView showGridLines="0" topLeftCell="A12" workbookViewId="0">
      <selection activeCell="B31" sqref="B31"/>
    </sheetView>
  </sheetViews>
  <sheetFormatPr baseColWidth="10" defaultColWidth="12.6640625" defaultRowHeight="15.75" customHeight="1" x14ac:dyDescent="0.15"/>
  <cols>
    <col min="1" max="1" width="2.1640625" customWidth="1"/>
    <col min="2" max="2" width="12.1640625" customWidth="1"/>
    <col min="3" max="3" width="7.6640625" customWidth="1"/>
    <col min="4" max="4" width="16.1640625" customWidth="1"/>
    <col min="5" max="5" width="9" customWidth="1"/>
    <col min="6" max="6" width="14.1640625" customWidth="1"/>
    <col min="7" max="7" width="16.6640625" customWidth="1"/>
    <col min="8" max="8" width="10.6640625" customWidth="1"/>
  </cols>
  <sheetData>
    <row r="1" spans="1:8" ht="13" x14ac:dyDescent="0.15">
      <c r="A1" s="97"/>
      <c r="B1" s="149"/>
      <c r="C1" s="147"/>
      <c r="D1" s="147"/>
      <c r="E1" s="147"/>
      <c r="F1" s="147"/>
      <c r="G1" s="147"/>
      <c r="H1" s="147"/>
    </row>
    <row r="2" spans="1:8" ht="22" x14ac:dyDescent="0.25">
      <c r="A2" s="97"/>
      <c r="B2" s="31" t="s">
        <v>30</v>
      </c>
      <c r="C2" s="32"/>
      <c r="D2" s="30"/>
      <c r="E2" s="61"/>
      <c r="F2" s="77"/>
      <c r="G2" s="95"/>
      <c r="H2" s="60"/>
    </row>
    <row r="3" spans="1:8" ht="12" customHeight="1" x14ac:dyDescent="0.15">
      <c r="A3" s="97"/>
      <c r="B3" s="58"/>
      <c r="C3" s="59"/>
      <c r="D3" s="58"/>
      <c r="E3" s="58"/>
      <c r="F3" s="82"/>
      <c r="G3" s="58"/>
      <c r="H3" s="60"/>
    </row>
    <row r="4" spans="1:8" ht="24" customHeight="1" x14ac:dyDescent="0.15">
      <c r="A4" s="97"/>
      <c r="B4" s="60" t="s">
        <v>33</v>
      </c>
      <c r="C4" s="61">
        <f>SUM(C6:C110)</f>
        <v>798.23</v>
      </c>
      <c r="D4" s="62" t="s">
        <v>32</v>
      </c>
      <c r="E4" s="63">
        <f>SUMIFS(C6:C144,A6:A144,"&lt;&gt;N")</f>
        <v>38.200000000000003</v>
      </c>
      <c r="F4" s="62" t="s">
        <v>34</v>
      </c>
      <c r="G4" s="64">
        <f>SUMIFS(C6:C144,A6:A144,"&lt;&gt;F")</f>
        <v>760.03</v>
      </c>
      <c r="H4" s="65">
        <f>E4+G4</f>
        <v>798.23</v>
      </c>
    </row>
    <row r="5" spans="1:8" ht="24" customHeight="1" x14ac:dyDescent="0.15">
      <c r="A5" s="97"/>
      <c r="B5" s="42" t="s">
        <v>162</v>
      </c>
      <c r="C5" s="43" t="s">
        <v>36</v>
      </c>
      <c r="D5" s="42" t="s">
        <v>37</v>
      </c>
      <c r="E5" s="42" t="s">
        <v>38</v>
      </c>
      <c r="F5" s="42" t="s">
        <v>39</v>
      </c>
      <c r="G5" s="44" t="s">
        <v>40</v>
      </c>
      <c r="H5" s="86" t="s">
        <v>37</v>
      </c>
    </row>
    <row r="6" spans="1:8" ht="19.5" customHeight="1" x14ac:dyDescent="0.15">
      <c r="A6" s="97" t="s">
        <v>41</v>
      </c>
      <c r="B6" s="104">
        <v>45474</v>
      </c>
      <c r="C6" s="72">
        <v>1.0900000000000001</v>
      </c>
      <c r="D6" s="100" t="s">
        <v>597</v>
      </c>
      <c r="E6" s="100">
        <v>1</v>
      </c>
      <c r="F6" s="100" t="s">
        <v>48</v>
      </c>
      <c r="G6" s="101" t="s">
        <v>17</v>
      </c>
      <c r="H6" s="87" t="s">
        <v>257</v>
      </c>
    </row>
    <row r="7" spans="1:8" ht="19.5" customHeight="1" x14ac:dyDescent="0.15">
      <c r="A7" s="97" t="s">
        <v>41</v>
      </c>
      <c r="B7" s="104">
        <v>45474</v>
      </c>
      <c r="C7" s="72">
        <v>13.9</v>
      </c>
      <c r="D7" s="100" t="s">
        <v>651</v>
      </c>
      <c r="E7" s="99"/>
      <c r="F7" s="100" t="s">
        <v>652</v>
      </c>
      <c r="G7" s="101" t="s">
        <v>27</v>
      </c>
      <c r="H7" s="87" t="s">
        <v>278</v>
      </c>
    </row>
    <row r="8" spans="1:8" ht="19.5" customHeight="1" x14ac:dyDescent="0.15">
      <c r="A8" s="97" t="s">
        <v>41</v>
      </c>
      <c r="B8" s="104">
        <v>45474</v>
      </c>
      <c r="C8" s="72">
        <v>1.5</v>
      </c>
      <c r="D8" s="100" t="s">
        <v>598</v>
      </c>
      <c r="E8" s="99">
        <v>1</v>
      </c>
      <c r="F8" s="100" t="s">
        <v>48</v>
      </c>
      <c r="G8" s="101" t="s">
        <v>17</v>
      </c>
      <c r="H8" s="103" t="s">
        <v>257</v>
      </c>
    </row>
    <row r="9" spans="1:8" ht="19.5" customHeight="1" x14ac:dyDescent="0.15">
      <c r="A9" s="97" t="s">
        <v>41</v>
      </c>
      <c r="B9" s="104">
        <v>45474</v>
      </c>
      <c r="C9" s="72">
        <v>2.65</v>
      </c>
      <c r="D9" s="49" t="s">
        <v>410</v>
      </c>
      <c r="E9" s="74"/>
      <c r="F9" s="100" t="s">
        <v>48</v>
      </c>
      <c r="G9" s="53" t="s">
        <v>17</v>
      </c>
      <c r="H9" s="87" t="s">
        <v>257</v>
      </c>
    </row>
    <row r="10" spans="1:8" ht="19.5" customHeight="1" x14ac:dyDescent="0.15">
      <c r="A10" s="97" t="s">
        <v>41</v>
      </c>
      <c r="B10" s="104">
        <v>45476</v>
      </c>
      <c r="C10" s="72">
        <v>2.2400000000000002</v>
      </c>
      <c r="D10" s="99" t="s">
        <v>653</v>
      </c>
      <c r="E10" s="99"/>
      <c r="F10" s="100" t="s">
        <v>58</v>
      </c>
      <c r="G10" s="101" t="s">
        <v>18</v>
      </c>
      <c r="H10" s="103" t="s">
        <v>257</v>
      </c>
    </row>
    <row r="11" spans="1:8" ht="19.5" customHeight="1" x14ac:dyDescent="0.15">
      <c r="A11" s="97" t="s">
        <v>41</v>
      </c>
      <c r="B11" s="104">
        <v>45476</v>
      </c>
      <c r="C11" s="72">
        <v>2.2400000000000002</v>
      </c>
      <c r="D11" s="99" t="s">
        <v>654</v>
      </c>
      <c r="E11" s="99"/>
      <c r="F11" s="100" t="s">
        <v>58</v>
      </c>
      <c r="G11" s="101" t="s">
        <v>18</v>
      </c>
      <c r="H11" s="103" t="s">
        <v>257</v>
      </c>
    </row>
    <row r="12" spans="1:8" ht="19.5" customHeight="1" x14ac:dyDescent="0.15">
      <c r="A12" s="97" t="s">
        <v>41</v>
      </c>
      <c r="B12" s="104">
        <v>45476</v>
      </c>
      <c r="C12" s="72">
        <v>2.2400000000000002</v>
      </c>
      <c r="D12" s="99" t="s">
        <v>655</v>
      </c>
      <c r="E12" s="99"/>
      <c r="F12" s="100" t="s">
        <v>58</v>
      </c>
      <c r="G12" s="101" t="s">
        <v>18</v>
      </c>
      <c r="H12" s="103" t="s">
        <v>257</v>
      </c>
    </row>
    <row r="13" spans="1:8" ht="19.5" customHeight="1" x14ac:dyDescent="0.15">
      <c r="A13" s="97" t="s">
        <v>41</v>
      </c>
      <c r="B13" s="104">
        <v>45476</v>
      </c>
      <c r="C13" s="72">
        <v>1.72</v>
      </c>
      <c r="D13" s="99" t="s">
        <v>656</v>
      </c>
      <c r="E13" s="99"/>
      <c r="F13" s="100" t="s">
        <v>58</v>
      </c>
      <c r="G13" s="101" t="s">
        <v>18</v>
      </c>
      <c r="H13" s="103" t="s">
        <v>257</v>
      </c>
    </row>
    <row r="14" spans="1:8" ht="19.5" customHeight="1" x14ac:dyDescent="0.15">
      <c r="A14" s="97" t="s">
        <v>41</v>
      </c>
      <c r="B14" s="104">
        <v>45476</v>
      </c>
      <c r="C14" s="72">
        <v>14.8</v>
      </c>
      <c r="D14" s="99" t="s">
        <v>343</v>
      </c>
      <c r="E14" s="99">
        <v>4</v>
      </c>
      <c r="F14" s="100" t="s">
        <v>58</v>
      </c>
      <c r="G14" s="101" t="s">
        <v>18</v>
      </c>
      <c r="H14" s="103" t="s">
        <v>257</v>
      </c>
    </row>
    <row r="15" spans="1:8" ht="19.5" customHeight="1" x14ac:dyDescent="0.15">
      <c r="A15" s="97" t="s">
        <v>41</v>
      </c>
      <c r="B15" s="104">
        <v>45476</v>
      </c>
      <c r="C15" s="72">
        <v>2.5</v>
      </c>
      <c r="D15" s="99" t="s">
        <v>424</v>
      </c>
      <c r="E15" s="99"/>
      <c r="F15" s="100" t="s">
        <v>58</v>
      </c>
      <c r="G15" s="101" t="s">
        <v>18</v>
      </c>
      <c r="H15" s="103" t="s">
        <v>257</v>
      </c>
    </row>
    <row r="16" spans="1:8" ht="19.5" customHeight="1" x14ac:dyDescent="0.15">
      <c r="A16" s="97" t="s">
        <v>41</v>
      </c>
      <c r="B16" s="104">
        <v>45476</v>
      </c>
      <c r="C16" s="72">
        <v>1.5</v>
      </c>
      <c r="D16" s="99" t="s">
        <v>657</v>
      </c>
      <c r="E16" s="99"/>
      <c r="F16" s="100" t="s">
        <v>58</v>
      </c>
      <c r="G16" s="101" t="s">
        <v>18</v>
      </c>
      <c r="H16" s="103" t="s">
        <v>257</v>
      </c>
    </row>
    <row r="17" spans="1:8" ht="19.5" customHeight="1" x14ac:dyDescent="0.15">
      <c r="A17" s="97" t="s">
        <v>41</v>
      </c>
      <c r="B17" s="104">
        <v>45476</v>
      </c>
      <c r="C17" s="72">
        <v>5.4</v>
      </c>
      <c r="D17" s="99" t="s">
        <v>194</v>
      </c>
      <c r="E17" s="99">
        <v>2</v>
      </c>
      <c r="F17" s="100" t="s">
        <v>58</v>
      </c>
      <c r="G17" s="101" t="s">
        <v>18</v>
      </c>
      <c r="H17" s="103" t="s">
        <v>257</v>
      </c>
    </row>
    <row r="18" spans="1:8" ht="19.5" customHeight="1" x14ac:dyDescent="0.15">
      <c r="A18" s="97" t="s">
        <v>41</v>
      </c>
      <c r="B18" s="104">
        <v>45476</v>
      </c>
      <c r="C18" s="72">
        <v>3</v>
      </c>
      <c r="D18" s="99" t="s">
        <v>63</v>
      </c>
      <c r="E18" s="99">
        <v>2</v>
      </c>
      <c r="F18" s="100" t="s">
        <v>58</v>
      </c>
      <c r="G18" s="101" t="s">
        <v>18</v>
      </c>
      <c r="H18" s="103" t="s">
        <v>257</v>
      </c>
    </row>
    <row r="19" spans="1:8" ht="19.5" customHeight="1" x14ac:dyDescent="0.15">
      <c r="A19" s="97" t="s">
        <v>41</v>
      </c>
      <c r="B19" s="104">
        <v>45476</v>
      </c>
      <c r="C19" s="72">
        <v>3.3</v>
      </c>
      <c r="D19" s="99" t="s">
        <v>658</v>
      </c>
      <c r="E19" s="100"/>
      <c r="F19" s="100" t="s">
        <v>58</v>
      </c>
      <c r="G19" s="101" t="s">
        <v>18</v>
      </c>
      <c r="H19" s="103" t="s">
        <v>257</v>
      </c>
    </row>
    <row r="20" spans="1:8" ht="19.5" customHeight="1" x14ac:dyDescent="0.15">
      <c r="A20" s="97" t="s">
        <v>41</v>
      </c>
      <c r="B20" s="104">
        <v>45476</v>
      </c>
      <c r="C20" s="72">
        <v>1.59</v>
      </c>
      <c r="D20" s="99" t="s">
        <v>659</v>
      </c>
      <c r="E20" s="99"/>
      <c r="F20" s="100" t="s">
        <v>58</v>
      </c>
      <c r="G20" s="101" t="s">
        <v>18</v>
      </c>
      <c r="H20" s="103" t="s">
        <v>257</v>
      </c>
    </row>
    <row r="21" spans="1:8" ht="19.5" customHeight="1" x14ac:dyDescent="0.15">
      <c r="A21" s="97" t="s">
        <v>41</v>
      </c>
      <c r="B21" s="104">
        <v>45476</v>
      </c>
      <c r="C21" s="72">
        <v>1.3</v>
      </c>
      <c r="D21" s="99" t="s">
        <v>660</v>
      </c>
      <c r="E21" s="99"/>
      <c r="F21" s="100" t="s">
        <v>58</v>
      </c>
      <c r="G21" s="101" t="s">
        <v>18</v>
      </c>
      <c r="H21" s="103" t="s">
        <v>257</v>
      </c>
    </row>
    <row r="22" spans="1:8" ht="19.5" customHeight="1" x14ac:dyDescent="0.15">
      <c r="A22" s="97" t="s">
        <v>41</v>
      </c>
      <c r="B22" s="104">
        <v>45476</v>
      </c>
      <c r="C22" s="72">
        <v>1.35</v>
      </c>
      <c r="D22" s="99" t="s">
        <v>661</v>
      </c>
      <c r="E22" s="100"/>
      <c r="F22" s="100" t="s">
        <v>58</v>
      </c>
      <c r="G22" s="101" t="s">
        <v>18</v>
      </c>
      <c r="H22" s="103" t="s">
        <v>257</v>
      </c>
    </row>
    <row r="23" spans="1:8" ht="19.5" customHeight="1" x14ac:dyDescent="0.15">
      <c r="A23" s="97" t="s">
        <v>41</v>
      </c>
      <c r="B23" s="104">
        <v>45476</v>
      </c>
      <c r="C23" s="72">
        <v>2.2999999999999998</v>
      </c>
      <c r="D23" s="99" t="s">
        <v>188</v>
      </c>
      <c r="E23" s="99">
        <v>2</v>
      </c>
      <c r="F23" s="100" t="s">
        <v>58</v>
      </c>
      <c r="G23" s="101" t="s">
        <v>18</v>
      </c>
      <c r="H23" s="103" t="s">
        <v>257</v>
      </c>
    </row>
    <row r="24" spans="1:8" ht="19.5" customHeight="1" x14ac:dyDescent="0.15">
      <c r="A24" s="97" t="s">
        <v>41</v>
      </c>
      <c r="B24" s="104">
        <v>45476</v>
      </c>
      <c r="C24" s="72">
        <v>2.6</v>
      </c>
      <c r="D24" s="99" t="s">
        <v>62</v>
      </c>
      <c r="E24" s="100">
        <v>2</v>
      </c>
      <c r="F24" s="100" t="s">
        <v>58</v>
      </c>
      <c r="G24" s="101" t="s">
        <v>18</v>
      </c>
      <c r="H24" s="103" t="s">
        <v>257</v>
      </c>
    </row>
    <row r="25" spans="1:8" ht="19.5" customHeight="1" x14ac:dyDescent="0.15">
      <c r="A25" s="97" t="s">
        <v>41</v>
      </c>
      <c r="B25" s="104">
        <v>45476</v>
      </c>
      <c r="C25" s="72">
        <v>3.8</v>
      </c>
      <c r="D25" s="99" t="s">
        <v>662</v>
      </c>
      <c r="E25" s="100">
        <v>2</v>
      </c>
      <c r="F25" s="100" t="s">
        <v>58</v>
      </c>
      <c r="G25" s="101" t="s">
        <v>18</v>
      </c>
      <c r="H25" s="103" t="s">
        <v>257</v>
      </c>
    </row>
    <row r="26" spans="1:8" ht="19.5" customHeight="1" x14ac:dyDescent="0.15">
      <c r="A26" s="97" t="s">
        <v>41</v>
      </c>
      <c r="B26" s="104">
        <v>45476</v>
      </c>
      <c r="C26" s="72">
        <v>2.4</v>
      </c>
      <c r="D26" s="99" t="s">
        <v>663</v>
      </c>
      <c r="E26" s="100"/>
      <c r="F26" s="100" t="s">
        <v>58</v>
      </c>
      <c r="G26" s="101" t="s">
        <v>18</v>
      </c>
      <c r="H26" s="103" t="s">
        <v>257</v>
      </c>
    </row>
    <row r="27" spans="1:8" ht="19.5" customHeight="1" x14ac:dyDescent="0.15">
      <c r="A27" s="97" t="s">
        <v>41</v>
      </c>
      <c r="B27" s="104">
        <v>45476</v>
      </c>
      <c r="C27" s="72">
        <v>2.4</v>
      </c>
      <c r="D27" s="99" t="s">
        <v>663</v>
      </c>
      <c r="E27" s="100"/>
      <c r="F27" s="100" t="s">
        <v>58</v>
      </c>
      <c r="G27" s="101" t="s">
        <v>18</v>
      </c>
      <c r="H27" s="103" t="s">
        <v>257</v>
      </c>
    </row>
    <row r="28" spans="1:8" ht="19.5" customHeight="1" x14ac:dyDescent="0.15">
      <c r="A28" s="97" t="s">
        <v>41</v>
      </c>
      <c r="B28" s="104">
        <v>45476</v>
      </c>
      <c r="C28" s="72">
        <v>4.46</v>
      </c>
      <c r="D28" s="99" t="s">
        <v>664</v>
      </c>
      <c r="E28" s="100"/>
      <c r="F28" s="100" t="s">
        <v>69</v>
      </c>
      <c r="G28" s="101" t="s">
        <v>16</v>
      </c>
      <c r="H28" s="103" t="s">
        <v>257</v>
      </c>
    </row>
    <row r="29" spans="1:8" ht="19.5" customHeight="1" x14ac:dyDescent="0.15">
      <c r="A29" s="97" t="s">
        <v>41</v>
      </c>
      <c r="B29" s="104">
        <v>45476</v>
      </c>
      <c r="C29" s="72">
        <v>1.5</v>
      </c>
      <c r="D29" s="99" t="s">
        <v>335</v>
      </c>
      <c r="E29" s="100">
        <v>1</v>
      </c>
      <c r="F29" s="100" t="s">
        <v>69</v>
      </c>
      <c r="G29" s="101" t="s">
        <v>21</v>
      </c>
      <c r="H29" s="103" t="s">
        <v>257</v>
      </c>
    </row>
    <row r="30" spans="1:8" ht="19.5" customHeight="1" x14ac:dyDescent="0.15">
      <c r="A30" s="97" t="s">
        <v>41</v>
      </c>
      <c r="B30" s="104">
        <v>45476</v>
      </c>
      <c r="C30" s="72">
        <v>2.99</v>
      </c>
      <c r="D30" s="99" t="s">
        <v>665</v>
      </c>
      <c r="E30" s="100">
        <v>3</v>
      </c>
      <c r="F30" s="100" t="s">
        <v>69</v>
      </c>
      <c r="G30" s="101" t="s">
        <v>18</v>
      </c>
      <c r="H30" s="103" t="s">
        <v>257</v>
      </c>
    </row>
    <row r="31" spans="1:8" ht="19.5" customHeight="1" x14ac:dyDescent="0.15">
      <c r="A31" s="97" t="s">
        <v>41</v>
      </c>
      <c r="B31" s="104">
        <v>45476</v>
      </c>
      <c r="C31" s="72">
        <v>0.62</v>
      </c>
      <c r="D31" s="99" t="s">
        <v>216</v>
      </c>
      <c r="E31" s="100">
        <v>1</v>
      </c>
      <c r="F31" s="100" t="s">
        <v>48</v>
      </c>
      <c r="G31" s="101" t="s">
        <v>18</v>
      </c>
      <c r="H31" s="103" t="s">
        <v>257</v>
      </c>
    </row>
    <row r="32" spans="1:8" ht="19.5" customHeight="1" x14ac:dyDescent="0.15">
      <c r="A32" s="97" t="s">
        <v>41</v>
      </c>
      <c r="B32" s="104">
        <v>45476</v>
      </c>
      <c r="C32" s="72">
        <v>1.56</v>
      </c>
      <c r="D32" s="99" t="s">
        <v>310</v>
      </c>
      <c r="E32" s="100">
        <v>2</v>
      </c>
      <c r="F32" s="100" t="s">
        <v>48</v>
      </c>
      <c r="G32" s="101" t="s">
        <v>18</v>
      </c>
      <c r="H32" s="103" t="s">
        <v>257</v>
      </c>
    </row>
    <row r="33" spans="1:8" ht="19.5" customHeight="1" x14ac:dyDescent="0.15">
      <c r="A33" s="97" t="s">
        <v>41</v>
      </c>
      <c r="B33" s="104">
        <v>45476</v>
      </c>
      <c r="C33" s="72">
        <v>2.48</v>
      </c>
      <c r="D33" s="99" t="s">
        <v>666</v>
      </c>
      <c r="E33" s="100">
        <v>2</v>
      </c>
      <c r="F33" s="100" t="s">
        <v>48</v>
      </c>
      <c r="G33" s="101" t="s">
        <v>18</v>
      </c>
      <c r="H33" s="103" t="s">
        <v>257</v>
      </c>
    </row>
    <row r="34" spans="1:8" ht="19.5" customHeight="1" x14ac:dyDescent="0.15">
      <c r="A34" s="97" t="s">
        <v>41</v>
      </c>
      <c r="B34" s="104">
        <v>45476</v>
      </c>
      <c r="C34" s="72">
        <v>1.88</v>
      </c>
      <c r="D34" s="99" t="s">
        <v>215</v>
      </c>
      <c r="E34" s="100">
        <v>2</v>
      </c>
      <c r="F34" s="100" t="s">
        <v>48</v>
      </c>
      <c r="G34" s="101" t="s">
        <v>18</v>
      </c>
      <c r="H34" s="103" t="s">
        <v>257</v>
      </c>
    </row>
    <row r="35" spans="1:8" ht="19.5" customHeight="1" x14ac:dyDescent="0.15">
      <c r="A35" s="97" t="s">
        <v>41</v>
      </c>
      <c r="B35" s="104">
        <v>45476</v>
      </c>
      <c r="C35" s="72">
        <v>3.72</v>
      </c>
      <c r="D35" s="99" t="s">
        <v>297</v>
      </c>
      <c r="E35" s="100">
        <v>3</v>
      </c>
      <c r="F35" s="100" t="s">
        <v>48</v>
      </c>
      <c r="G35" s="101" t="s">
        <v>18</v>
      </c>
      <c r="H35" s="103" t="s">
        <v>257</v>
      </c>
    </row>
    <row r="36" spans="1:8" ht="19.5" customHeight="1" x14ac:dyDescent="0.15">
      <c r="A36" s="97" t="s">
        <v>41</v>
      </c>
      <c r="B36" s="104">
        <v>45476</v>
      </c>
      <c r="C36" s="72">
        <v>7.02</v>
      </c>
      <c r="D36" s="99" t="s">
        <v>314</v>
      </c>
      <c r="E36" s="99">
        <v>9</v>
      </c>
      <c r="F36" s="100" t="s">
        <v>48</v>
      </c>
      <c r="G36" s="101" t="s">
        <v>18</v>
      </c>
      <c r="H36" s="103" t="s">
        <v>257</v>
      </c>
    </row>
    <row r="37" spans="1:8" ht="19.5" customHeight="1" x14ac:dyDescent="0.15">
      <c r="A37" s="97" t="s">
        <v>41</v>
      </c>
      <c r="B37" s="104">
        <v>45476</v>
      </c>
      <c r="C37" s="72">
        <f>(11.67 - 3.89)</f>
        <v>7.7799999999999994</v>
      </c>
      <c r="D37" s="99" t="s">
        <v>667</v>
      </c>
      <c r="E37" s="100">
        <v>3</v>
      </c>
      <c r="F37" s="100" t="s">
        <v>48</v>
      </c>
      <c r="G37" s="101" t="s">
        <v>18</v>
      </c>
      <c r="H37" s="103" t="s">
        <v>257</v>
      </c>
    </row>
    <row r="38" spans="1:8" ht="19.5" customHeight="1" x14ac:dyDescent="0.15">
      <c r="A38" s="97" t="s">
        <v>41</v>
      </c>
      <c r="B38" s="104">
        <v>45476</v>
      </c>
      <c r="C38" s="72">
        <v>3.99</v>
      </c>
      <c r="D38" s="99" t="s">
        <v>139</v>
      </c>
      <c r="E38" s="100"/>
      <c r="F38" s="100" t="s">
        <v>48</v>
      </c>
      <c r="G38" s="101" t="s">
        <v>18</v>
      </c>
      <c r="H38" s="103" t="s">
        <v>257</v>
      </c>
    </row>
    <row r="39" spans="1:8" ht="19.5" customHeight="1" x14ac:dyDescent="0.15">
      <c r="A39" s="97" t="s">
        <v>41</v>
      </c>
      <c r="B39" s="104">
        <v>45476</v>
      </c>
      <c r="C39" s="72">
        <v>1</v>
      </c>
      <c r="D39" s="99" t="s">
        <v>668</v>
      </c>
      <c r="E39" s="100"/>
      <c r="F39" s="100" t="s">
        <v>223</v>
      </c>
      <c r="G39" s="101" t="s">
        <v>26</v>
      </c>
      <c r="H39" s="103" t="s">
        <v>257</v>
      </c>
    </row>
    <row r="40" spans="1:8" ht="19.5" customHeight="1" x14ac:dyDescent="0.15">
      <c r="A40" s="97" t="s">
        <v>41</v>
      </c>
      <c r="B40" s="98">
        <v>45478</v>
      </c>
      <c r="C40" s="72">
        <v>13.7</v>
      </c>
      <c r="D40" s="99" t="s">
        <v>669</v>
      </c>
      <c r="E40" s="100"/>
      <c r="F40" s="100"/>
      <c r="G40" s="101" t="s">
        <v>27</v>
      </c>
      <c r="H40" s="103" t="s">
        <v>257</v>
      </c>
    </row>
    <row r="41" spans="1:8" ht="19.5" customHeight="1" x14ac:dyDescent="0.15">
      <c r="A41" s="97" t="s">
        <v>41</v>
      </c>
      <c r="B41" s="98">
        <v>45475</v>
      </c>
      <c r="C41" s="72">
        <v>73.900000000000006</v>
      </c>
      <c r="D41" s="99" t="s">
        <v>670</v>
      </c>
      <c r="E41" s="100">
        <v>2</v>
      </c>
      <c r="F41" s="100" t="s">
        <v>43</v>
      </c>
      <c r="G41" s="101" t="s">
        <v>28</v>
      </c>
      <c r="H41" s="87" t="s">
        <v>278</v>
      </c>
    </row>
    <row r="42" spans="1:8" ht="19.5" customHeight="1" x14ac:dyDescent="0.15">
      <c r="A42" s="97" t="s">
        <v>41</v>
      </c>
      <c r="B42" s="98">
        <v>45475</v>
      </c>
      <c r="C42" s="72">
        <v>60.26</v>
      </c>
      <c r="D42" s="99" t="s">
        <v>671</v>
      </c>
      <c r="E42" s="100">
        <v>1</v>
      </c>
      <c r="F42" s="100" t="s">
        <v>340</v>
      </c>
      <c r="G42" s="101" t="s">
        <v>26</v>
      </c>
      <c r="H42" s="87" t="s">
        <v>278</v>
      </c>
    </row>
    <row r="43" spans="1:8" ht="19.5" customHeight="1" x14ac:dyDescent="0.15">
      <c r="A43" s="97" t="s">
        <v>41</v>
      </c>
      <c r="B43" s="105">
        <v>45479</v>
      </c>
      <c r="C43" s="72">
        <v>2.35</v>
      </c>
      <c r="D43" s="99" t="s">
        <v>672</v>
      </c>
      <c r="E43" s="100"/>
      <c r="F43" s="100" t="s">
        <v>48</v>
      </c>
      <c r="G43" s="101" t="s">
        <v>18</v>
      </c>
      <c r="H43" s="87" t="s">
        <v>257</v>
      </c>
    </row>
    <row r="44" spans="1:8" ht="19.5" customHeight="1" x14ac:dyDescent="0.15">
      <c r="A44" s="97" t="s">
        <v>41</v>
      </c>
      <c r="B44" s="105">
        <v>45479</v>
      </c>
      <c r="C44" s="72">
        <v>3.87</v>
      </c>
      <c r="D44" s="99" t="s">
        <v>277</v>
      </c>
      <c r="E44" s="100"/>
      <c r="F44" s="100" t="s">
        <v>48</v>
      </c>
      <c r="G44" s="101" t="s">
        <v>18</v>
      </c>
      <c r="H44" s="87" t="s">
        <v>257</v>
      </c>
    </row>
    <row r="45" spans="1:8" ht="19.5" customHeight="1" x14ac:dyDescent="0.15">
      <c r="A45" s="97" t="s">
        <v>41</v>
      </c>
      <c r="B45" s="105">
        <v>45479</v>
      </c>
      <c r="C45" s="72">
        <v>1.67</v>
      </c>
      <c r="D45" s="99" t="s">
        <v>362</v>
      </c>
      <c r="E45" s="100"/>
      <c r="F45" s="100" t="s">
        <v>48</v>
      </c>
      <c r="G45" s="101" t="s">
        <v>18</v>
      </c>
      <c r="H45" s="87" t="s">
        <v>257</v>
      </c>
    </row>
    <row r="46" spans="1:8" ht="19.5" customHeight="1" x14ac:dyDescent="0.15">
      <c r="A46" s="97" t="s">
        <v>41</v>
      </c>
      <c r="B46" s="105">
        <v>45479</v>
      </c>
      <c r="C46" s="72">
        <v>4.41</v>
      </c>
      <c r="D46" s="99" t="s">
        <v>673</v>
      </c>
      <c r="E46" s="100"/>
      <c r="F46" s="100" t="s">
        <v>48</v>
      </c>
      <c r="G46" s="101" t="s">
        <v>18</v>
      </c>
      <c r="H46" s="87" t="s">
        <v>257</v>
      </c>
    </row>
    <row r="47" spans="1:8" ht="19.5" customHeight="1" x14ac:dyDescent="0.15">
      <c r="A47" s="97" t="s">
        <v>41</v>
      </c>
      <c r="B47" s="105">
        <v>45478</v>
      </c>
      <c r="C47" s="72">
        <v>51</v>
      </c>
      <c r="D47" s="99" t="s">
        <v>674</v>
      </c>
      <c r="E47" s="100"/>
      <c r="F47" s="100" t="s">
        <v>675</v>
      </c>
      <c r="G47" s="101" t="s">
        <v>27</v>
      </c>
      <c r="H47" s="87" t="s">
        <v>278</v>
      </c>
    </row>
    <row r="48" spans="1:8" ht="19.5" customHeight="1" x14ac:dyDescent="0.15">
      <c r="A48" s="97" t="s">
        <v>41</v>
      </c>
      <c r="B48" s="105">
        <v>45478</v>
      </c>
      <c r="C48" s="72">
        <v>6.2</v>
      </c>
      <c r="D48" s="99" t="s">
        <v>606</v>
      </c>
      <c r="E48" s="100"/>
      <c r="F48" s="100" t="s">
        <v>489</v>
      </c>
      <c r="G48" s="101" t="s">
        <v>20</v>
      </c>
      <c r="H48" s="87" t="s">
        <v>278</v>
      </c>
    </row>
    <row r="49" spans="1:8" ht="19.5" customHeight="1" x14ac:dyDescent="0.15">
      <c r="A49" s="97" t="s">
        <v>41</v>
      </c>
      <c r="B49" s="105">
        <v>45475</v>
      </c>
      <c r="C49" s="72">
        <v>16.13</v>
      </c>
      <c r="D49" s="99" t="s">
        <v>676</v>
      </c>
      <c r="E49" s="100"/>
      <c r="F49" s="100" t="s">
        <v>288</v>
      </c>
      <c r="G49" s="101" t="s">
        <v>26</v>
      </c>
      <c r="H49" s="87" t="s">
        <v>278</v>
      </c>
    </row>
    <row r="50" spans="1:8" ht="19.5" customHeight="1" x14ac:dyDescent="0.15">
      <c r="A50" s="97" t="s">
        <v>41</v>
      </c>
      <c r="B50" s="105">
        <v>45475</v>
      </c>
      <c r="C50" s="72">
        <v>19.23</v>
      </c>
      <c r="D50" s="99" t="s">
        <v>676</v>
      </c>
      <c r="E50" s="100"/>
      <c r="F50" s="100" t="s">
        <v>288</v>
      </c>
      <c r="G50" s="101" t="s">
        <v>26</v>
      </c>
      <c r="H50" s="87" t="s">
        <v>278</v>
      </c>
    </row>
    <row r="51" spans="1:8" ht="19.5" customHeight="1" x14ac:dyDescent="0.15">
      <c r="A51" s="97" t="s">
        <v>41</v>
      </c>
      <c r="B51" s="105">
        <v>45479</v>
      </c>
      <c r="C51" s="72">
        <v>1.99</v>
      </c>
      <c r="D51" s="99" t="s">
        <v>677</v>
      </c>
      <c r="E51" s="100"/>
      <c r="F51" s="100" t="s">
        <v>678</v>
      </c>
      <c r="G51" s="101" t="s">
        <v>18</v>
      </c>
      <c r="H51" s="103" t="s">
        <v>257</v>
      </c>
    </row>
    <row r="52" spans="1:8" ht="19.5" customHeight="1" x14ac:dyDescent="0.15">
      <c r="A52" s="97" t="s">
        <v>41</v>
      </c>
      <c r="B52" s="105">
        <v>45479</v>
      </c>
      <c r="C52" s="72">
        <v>29.99</v>
      </c>
      <c r="D52" s="99" t="s">
        <v>679</v>
      </c>
      <c r="E52" s="100"/>
      <c r="F52" s="100"/>
      <c r="G52" s="101" t="s">
        <v>22</v>
      </c>
      <c r="H52" s="102" t="s">
        <v>278</v>
      </c>
    </row>
    <row r="53" spans="1:8" ht="19.5" customHeight="1" x14ac:dyDescent="0.15">
      <c r="A53" s="97" t="s">
        <v>41</v>
      </c>
      <c r="B53" s="105">
        <v>45482</v>
      </c>
      <c r="C53" s="72">
        <v>45.39</v>
      </c>
      <c r="D53" s="99" t="s">
        <v>680</v>
      </c>
      <c r="E53" s="100"/>
      <c r="F53" s="100" t="s">
        <v>4</v>
      </c>
      <c r="G53" s="101" t="s">
        <v>16</v>
      </c>
      <c r="H53" s="102" t="s">
        <v>257</v>
      </c>
    </row>
    <row r="54" spans="1:8" ht="19.5" customHeight="1" x14ac:dyDescent="0.15">
      <c r="A54" s="97" t="s">
        <v>41</v>
      </c>
      <c r="B54" s="105">
        <v>45482</v>
      </c>
      <c r="C54" s="72">
        <v>27.65</v>
      </c>
      <c r="D54" s="99" t="s">
        <v>412</v>
      </c>
      <c r="E54" s="100"/>
      <c r="F54" s="100" t="s">
        <v>4</v>
      </c>
      <c r="G54" s="101" t="s">
        <v>16</v>
      </c>
      <c r="H54" s="102" t="s">
        <v>257</v>
      </c>
    </row>
    <row r="55" spans="1:8" ht="19.5" customHeight="1" x14ac:dyDescent="0.15">
      <c r="A55" s="97" t="s">
        <v>41</v>
      </c>
      <c r="B55" s="105">
        <v>45482</v>
      </c>
      <c r="C55" s="72">
        <v>11.09</v>
      </c>
      <c r="D55" s="99" t="s">
        <v>681</v>
      </c>
      <c r="E55" s="100"/>
      <c r="F55" s="100" t="s">
        <v>4</v>
      </c>
      <c r="G55" s="101" t="s">
        <v>16</v>
      </c>
      <c r="H55" s="102" t="s">
        <v>257</v>
      </c>
    </row>
    <row r="56" spans="1:8" ht="19.5" customHeight="1" x14ac:dyDescent="0.15">
      <c r="A56" s="97" t="s">
        <v>41</v>
      </c>
      <c r="B56" s="105">
        <v>45482</v>
      </c>
      <c r="C56" s="72">
        <v>9.6199999999999992</v>
      </c>
      <c r="D56" s="99" t="s">
        <v>411</v>
      </c>
      <c r="E56" s="100"/>
      <c r="F56" s="100" t="s">
        <v>4</v>
      </c>
      <c r="G56" s="101" t="s">
        <v>16</v>
      </c>
      <c r="H56" s="103" t="s">
        <v>257</v>
      </c>
    </row>
    <row r="57" spans="1:8" ht="19.5" customHeight="1" x14ac:dyDescent="0.15">
      <c r="A57" s="97" t="s">
        <v>56</v>
      </c>
      <c r="B57" s="105">
        <v>45481</v>
      </c>
      <c r="C57" s="113">
        <v>1.81</v>
      </c>
      <c r="D57" s="99" t="s">
        <v>410</v>
      </c>
      <c r="E57" s="100"/>
      <c r="F57" s="100" t="s">
        <v>69</v>
      </c>
      <c r="G57" s="101" t="s">
        <v>18</v>
      </c>
      <c r="H57" s="103" t="s">
        <v>257</v>
      </c>
    </row>
    <row r="58" spans="1:8" ht="19.5" customHeight="1" x14ac:dyDescent="0.15">
      <c r="A58" s="97" t="s">
        <v>56</v>
      </c>
      <c r="B58" s="105">
        <v>45482</v>
      </c>
      <c r="C58" s="113">
        <f>3.99-0.8</f>
        <v>3.1900000000000004</v>
      </c>
      <c r="D58" s="99" t="s">
        <v>682</v>
      </c>
      <c r="E58" s="100"/>
      <c r="F58" s="100" t="s">
        <v>69</v>
      </c>
      <c r="G58" s="101" t="s">
        <v>18</v>
      </c>
      <c r="H58" s="103" t="s">
        <v>257</v>
      </c>
    </row>
    <row r="59" spans="1:8" ht="19.5" customHeight="1" x14ac:dyDescent="0.15">
      <c r="A59" s="97" t="s">
        <v>56</v>
      </c>
      <c r="B59" s="105">
        <v>45482</v>
      </c>
      <c r="C59" s="113">
        <v>1.45</v>
      </c>
      <c r="D59" s="99" t="s">
        <v>519</v>
      </c>
      <c r="E59" s="100"/>
      <c r="F59" s="100" t="s">
        <v>69</v>
      </c>
      <c r="G59" s="101" t="s">
        <v>18</v>
      </c>
      <c r="H59" s="103" t="s">
        <v>257</v>
      </c>
    </row>
    <row r="60" spans="1:8" ht="19.5" customHeight="1" x14ac:dyDescent="0.15">
      <c r="A60" s="97" t="s">
        <v>41</v>
      </c>
      <c r="B60" s="105">
        <v>45482</v>
      </c>
      <c r="C60" s="72">
        <v>29</v>
      </c>
      <c r="D60" s="99" t="s">
        <v>523</v>
      </c>
      <c r="E60" s="100"/>
      <c r="F60" s="100" t="s">
        <v>524</v>
      </c>
      <c r="G60" s="101" t="s">
        <v>27</v>
      </c>
      <c r="H60" s="103" t="s">
        <v>257</v>
      </c>
    </row>
    <row r="61" spans="1:8" ht="19.5" customHeight="1" x14ac:dyDescent="0.15">
      <c r="A61" s="97" t="s">
        <v>41</v>
      </c>
      <c r="B61" s="105">
        <v>45482</v>
      </c>
      <c r="C61" s="72">
        <v>6.4</v>
      </c>
      <c r="D61" s="99" t="s">
        <v>484</v>
      </c>
      <c r="E61" s="100"/>
      <c r="F61" s="100" t="s">
        <v>683</v>
      </c>
      <c r="G61" s="101" t="s">
        <v>27</v>
      </c>
      <c r="H61" s="103" t="s">
        <v>257</v>
      </c>
    </row>
    <row r="62" spans="1:8" ht="19.5" customHeight="1" x14ac:dyDescent="0.15">
      <c r="A62" s="97" t="s">
        <v>41</v>
      </c>
      <c r="B62" s="105"/>
      <c r="C62" s="72">
        <v>11.8</v>
      </c>
      <c r="D62" s="99"/>
      <c r="E62" s="100"/>
      <c r="F62" s="100" t="s">
        <v>684</v>
      </c>
      <c r="G62" s="101" t="s">
        <v>18</v>
      </c>
      <c r="H62" s="103" t="s">
        <v>257</v>
      </c>
    </row>
    <row r="63" spans="1:8" ht="19.5" customHeight="1" x14ac:dyDescent="0.15">
      <c r="A63" s="97" t="s">
        <v>41</v>
      </c>
      <c r="B63" s="105">
        <v>45489</v>
      </c>
      <c r="C63" s="72">
        <v>1.6</v>
      </c>
      <c r="D63" s="99" t="s">
        <v>220</v>
      </c>
      <c r="E63" s="100"/>
      <c r="F63" s="100" t="s">
        <v>685</v>
      </c>
      <c r="G63" s="101" t="s">
        <v>18</v>
      </c>
      <c r="H63" s="103" t="s">
        <v>257</v>
      </c>
    </row>
    <row r="64" spans="1:8" ht="19.5" customHeight="1" x14ac:dyDescent="0.15">
      <c r="A64" s="97" t="s">
        <v>56</v>
      </c>
      <c r="B64" s="104">
        <v>45488</v>
      </c>
      <c r="C64" s="113">
        <v>10.9</v>
      </c>
      <c r="D64" s="99" t="s">
        <v>450</v>
      </c>
      <c r="E64" s="100">
        <v>4</v>
      </c>
      <c r="F64" s="100" t="s">
        <v>143</v>
      </c>
      <c r="G64" s="101" t="s">
        <v>21</v>
      </c>
      <c r="H64" s="103" t="s">
        <v>257</v>
      </c>
    </row>
    <row r="65" spans="1:8" ht="19.5" customHeight="1" x14ac:dyDescent="0.15">
      <c r="A65" s="97" t="s">
        <v>56</v>
      </c>
      <c r="B65" s="104">
        <v>45488</v>
      </c>
      <c r="C65" s="113">
        <v>0.8</v>
      </c>
      <c r="D65" s="99" t="s">
        <v>686</v>
      </c>
      <c r="E65" s="100"/>
      <c r="F65" s="100" t="s">
        <v>69</v>
      </c>
      <c r="G65" s="101" t="s">
        <v>17</v>
      </c>
      <c r="H65" s="103" t="s">
        <v>257</v>
      </c>
    </row>
    <row r="66" spans="1:8" ht="19.5" customHeight="1" x14ac:dyDescent="0.15">
      <c r="A66" s="97" t="s">
        <v>56</v>
      </c>
      <c r="B66" s="104">
        <v>45488</v>
      </c>
      <c r="C66" s="113">
        <v>1.19</v>
      </c>
      <c r="D66" s="99" t="s">
        <v>546</v>
      </c>
      <c r="E66" s="100"/>
      <c r="F66" s="100" t="s">
        <v>69</v>
      </c>
      <c r="G66" s="101" t="s">
        <v>17</v>
      </c>
      <c r="H66" s="103" t="s">
        <v>257</v>
      </c>
    </row>
    <row r="67" spans="1:8" ht="19.5" customHeight="1" x14ac:dyDescent="0.15">
      <c r="A67" s="97" t="s">
        <v>56</v>
      </c>
      <c r="B67" s="104">
        <v>45490</v>
      </c>
      <c r="C67" s="113">
        <v>1.3</v>
      </c>
      <c r="D67" s="99" t="s">
        <v>687</v>
      </c>
      <c r="E67" s="100"/>
      <c r="F67" s="100" t="s">
        <v>69</v>
      </c>
      <c r="G67" s="101" t="s">
        <v>18</v>
      </c>
      <c r="H67" s="103" t="s">
        <v>257</v>
      </c>
    </row>
    <row r="68" spans="1:8" ht="19.5" customHeight="1" x14ac:dyDescent="0.15">
      <c r="A68" s="97" t="s">
        <v>41</v>
      </c>
      <c r="B68" s="104">
        <v>45489</v>
      </c>
      <c r="C68" s="72">
        <v>1.39</v>
      </c>
      <c r="D68" s="99" t="s">
        <v>688</v>
      </c>
      <c r="E68" s="100"/>
      <c r="F68" s="100" t="s">
        <v>264</v>
      </c>
      <c r="G68" s="101" t="s">
        <v>17</v>
      </c>
      <c r="H68" s="103" t="s">
        <v>257</v>
      </c>
    </row>
    <row r="69" spans="1:8" ht="19.5" customHeight="1" x14ac:dyDescent="0.15">
      <c r="A69" s="97" t="s">
        <v>41</v>
      </c>
      <c r="B69" s="104">
        <v>45490</v>
      </c>
      <c r="C69" s="72">
        <v>1.32</v>
      </c>
      <c r="D69" s="99" t="s">
        <v>689</v>
      </c>
      <c r="E69" s="100"/>
      <c r="F69" s="100" t="s">
        <v>264</v>
      </c>
      <c r="G69" s="101" t="s">
        <v>18</v>
      </c>
      <c r="H69" s="103" t="s">
        <v>257</v>
      </c>
    </row>
    <row r="70" spans="1:8" ht="19.5" customHeight="1" x14ac:dyDescent="0.15">
      <c r="A70" s="97" t="s">
        <v>41</v>
      </c>
      <c r="B70" s="104">
        <v>45490</v>
      </c>
      <c r="C70" s="72">
        <v>6.3</v>
      </c>
      <c r="D70" s="99" t="s">
        <v>362</v>
      </c>
      <c r="E70" s="100"/>
      <c r="F70" s="100" t="s">
        <v>264</v>
      </c>
      <c r="G70" s="101" t="s">
        <v>18</v>
      </c>
      <c r="H70" s="103" t="s">
        <v>257</v>
      </c>
    </row>
    <row r="71" spans="1:8" ht="19.5" customHeight="1" x14ac:dyDescent="0.15">
      <c r="A71" s="97" t="s">
        <v>41</v>
      </c>
      <c r="B71" s="104">
        <v>45490</v>
      </c>
      <c r="C71" s="72">
        <v>5.0999999999999996</v>
      </c>
      <c r="D71" s="99" t="s">
        <v>277</v>
      </c>
      <c r="E71" s="100"/>
      <c r="F71" s="100" t="s">
        <v>264</v>
      </c>
      <c r="G71" s="101" t="s">
        <v>18</v>
      </c>
      <c r="H71" s="103" t="s">
        <v>257</v>
      </c>
    </row>
    <row r="72" spans="1:8" ht="19.5" customHeight="1" x14ac:dyDescent="0.15">
      <c r="A72" s="97" t="s">
        <v>41</v>
      </c>
      <c r="B72" s="104">
        <v>45490</v>
      </c>
      <c r="C72" s="72">
        <v>2.81</v>
      </c>
      <c r="D72" s="99" t="s">
        <v>410</v>
      </c>
      <c r="E72" s="100"/>
      <c r="F72" s="100" t="s">
        <v>264</v>
      </c>
      <c r="G72" s="101" t="s">
        <v>17</v>
      </c>
      <c r="H72" s="103" t="s">
        <v>257</v>
      </c>
    </row>
    <row r="73" spans="1:8" ht="19.5" customHeight="1" x14ac:dyDescent="0.15">
      <c r="A73" s="97" t="s">
        <v>41</v>
      </c>
      <c r="B73" s="104">
        <v>45490</v>
      </c>
      <c r="C73" s="72">
        <v>0.5</v>
      </c>
      <c r="D73" s="99" t="s">
        <v>546</v>
      </c>
      <c r="E73" s="100"/>
      <c r="F73" s="100" t="s">
        <v>264</v>
      </c>
      <c r="G73" s="101" t="s">
        <v>17</v>
      </c>
      <c r="H73" s="103" t="s">
        <v>257</v>
      </c>
    </row>
    <row r="74" spans="1:8" ht="19.5" customHeight="1" x14ac:dyDescent="0.15">
      <c r="A74" s="97" t="s">
        <v>41</v>
      </c>
      <c r="B74" s="104">
        <v>45490</v>
      </c>
      <c r="C74" s="72">
        <v>1.04</v>
      </c>
      <c r="D74" s="99" t="s">
        <v>690</v>
      </c>
      <c r="E74" s="100"/>
      <c r="F74" s="100" t="s">
        <v>264</v>
      </c>
      <c r="G74" s="101" t="s">
        <v>18</v>
      </c>
      <c r="H74" s="103" t="s">
        <v>257</v>
      </c>
    </row>
    <row r="75" spans="1:8" ht="19.5" customHeight="1" x14ac:dyDescent="0.15">
      <c r="A75" s="97" t="s">
        <v>41</v>
      </c>
      <c r="B75" s="104">
        <v>45493</v>
      </c>
      <c r="C75" s="72">
        <v>18.5</v>
      </c>
      <c r="D75" s="99" t="s">
        <v>691</v>
      </c>
      <c r="E75" s="100"/>
      <c r="F75" s="100" t="s">
        <v>691</v>
      </c>
      <c r="G75" s="101" t="s">
        <v>27</v>
      </c>
      <c r="H75" s="103" t="s">
        <v>257</v>
      </c>
    </row>
    <row r="76" spans="1:8" ht="19.5" customHeight="1" x14ac:dyDescent="0.15">
      <c r="A76" s="97" t="s">
        <v>41</v>
      </c>
      <c r="B76" s="104">
        <v>45492</v>
      </c>
      <c r="C76" s="72">
        <v>10.5</v>
      </c>
      <c r="D76" s="99" t="s">
        <v>692</v>
      </c>
      <c r="E76" s="100"/>
      <c r="F76" s="100" t="s">
        <v>4</v>
      </c>
      <c r="G76" s="101" t="s">
        <v>16</v>
      </c>
      <c r="H76" s="103" t="s">
        <v>257</v>
      </c>
    </row>
    <row r="77" spans="1:8" ht="19.5" customHeight="1" x14ac:dyDescent="0.15">
      <c r="A77" s="97" t="s">
        <v>56</v>
      </c>
      <c r="B77" s="104">
        <v>45493</v>
      </c>
      <c r="C77" s="113">
        <v>2.11</v>
      </c>
      <c r="D77" s="99" t="s">
        <v>693</v>
      </c>
      <c r="E77" s="100"/>
      <c r="F77" s="100" t="s">
        <v>694</v>
      </c>
      <c r="G77" s="101" t="s">
        <v>20</v>
      </c>
      <c r="H77" s="103" t="s">
        <v>278</v>
      </c>
    </row>
    <row r="78" spans="1:8" ht="19.5" customHeight="1" x14ac:dyDescent="0.15">
      <c r="A78" s="97" t="s">
        <v>56</v>
      </c>
      <c r="B78" s="104">
        <v>45493</v>
      </c>
      <c r="C78" s="113">
        <v>3.04</v>
      </c>
      <c r="D78" s="99" t="s">
        <v>693</v>
      </c>
      <c r="E78" s="100"/>
      <c r="F78" s="100" t="s">
        <v>694</v>
      </c>
      <c r="G78" s="101" t="s">
        <v>20</v>
      </c>
      <c r="H78" s="103" t="s">
        <v>278</v>
      </c>
    </row>
    <row r="79" spans="1:8" ht="19.5" customHeight="1" x14ac:dyDescent="0.15">
      <c r="A79" s="97" t="s">
        <v>41</v>
      </c>
      <c r="B79" s="104">
        <v>45493</v>
      </c>
      <c r="C79" s="72">
        <v>1.6</v>
      </c>
      <c r="D79" s="99" t="s">
        <v>695</v>
      </c>
      <c r="E79" s="100"/>
      <c r="F79" s="100" t="s">
        <v>264</v>
      </c>
      <c r="G79" s="101" t="s">
        <v>18</v>
      </c>
      <c r="H79" s="103" t="s">
        <v>257</v>
      </c>
    </row>
    <row r="80" spans="1:8" ht="19.5" customHeight="1" x14ac:dyDescent="0.15">
      <c r="A80" s="97" t="s">
        <v>41</v>
      </c>
      <c r="B80" s="104">
        <v>45493</v>
      </c>
      <c r="C80" s="72">
        <v>1.35</v>
      </c>
      <c r="D80" s="99" t="s">
        <v>696</v>
      </c>
      <c r="E80" s="100"/>
      <c r="F80" s="100" t="s">
        <v>264</v>
      </c>
      <c r="G80" s="101" t="s">
        <v>18</v>
      </c>
      <c r="H80" s="103" t="s">
        <v>257</v>
      </c>
    </row>
    <row r="81" spans="1:8" ht="19.5" customHeight="1" x14ac:dyDescent="0.15">
      <c r="A81" s="97" t="s">
        <v>41</v>
      </c>
      <c r="B81" s="104">
        <v>45493</v>
      </c>
      <c r="C81" s="72">
        <v>1.31</v>
      </c>
      <c r="D81" s="99" t="s">
        <v>697</v>
      </c>
      <c r="E81" s="100"/>
      <c r="F81" s="100" t="s">
        <v>264</v>
      </c>
      <c r="G81" s="101" t="s">
        <v>18</v>
      </c>
      <c r="H81" s="103" t="s">
        <v>257</v>
      </c>
    </row>
    <row r="82" spans="1:8" ht="19.5" customHeight="1" x14ac:dyDescent="0.15">
      <c r="A82" s="97" t="s">
        <v>41</v>
      </c>
      <c r="B82" s="104">
        <v>45493</v>
      </c>
      <c r="C82" s="72">
        <v>2.19</v>
      </c>
      <c r="D82" s="99" t="s">
        <v>698</v>
      </c>
      <c r="E82" s="100"/>
      <c r="F82" s="100" t="s">
        <v>264</v>
      </c>
      <c r="G82" s="101" t="s">
        <v>18</v>
      </c>
      <c r="H82" s="103" t="s">
        <v>257</v>
      </c>
    </row>
    <row r="83" spans="1:8" ht="19.5" customHeight="1" x14ac:dyDescent="0.15">
      <c r="A83" s="97" t="s">
        <v>41</v>
      </c>
      <c r="B83" s="104">
        <v>45493</v>
      </c>
      <c r="C83" s="72">
        <v>4.55</v>
      </c>
      <c r="D83" s="99" t="s">
        <v>699</v>
      </c>
      <c r="E83" s="100"/>
      <c r="F83" s="100" t="s">
        <v>264</v>
      </c>
      <c r="G83" s="101" t="s">
        <v>18</v>
      </c>
      <c r="H83" s="103" t="s">
        <v>257</v>
      </c>
    </row>
    <row r="84" spans="1:8" ht="19.5" customHeight="1" x14ac:dyDescent="0.15">
      <c r="A84" s="97" t="s">
        <v>56</v>
      </c>
      <c r="B84" s="104">
        <v>45496</v>
      </c>
      <c r="C84" s="113">
        <v>3.99</v>
      </c>
      <c r="D84" s="99" t="s">
        <v>368</v>
      </c>
      <c r="E84" s="100"/>
      <c r="F84" s="100" t="s">
        <v>264</v>
      </c>
      <c r="G84" s="101" t="s">
        <v>18</v>
      </c>
      <c r="H84" s="103" t="s">
        <v>257</v>
      </c>
    </row>
    <row r="85" spans="1:8" ht="19.5" customHeight="1" x14ac:dyDescent="0.15">
      <c r="A85" s="97" t="s">
        <v>41</v>
      </c>
      <c r="B85" s="104">
        <v>45491</v>
      </c>
      <c r="C85" s="72">
        <v>2.99</v>
      </c>
      <c r="D85" s="99" t="s">
        <v>700</v>
      </c>
      <c r="E85" s="100"/>
      <c r="F85" s="100" t="s">
        <v>701</v>
      </c>
      <c r="G85" s="101" t="s">
        <v>18</v>
      </c>
      <c r="H85" s="103" t="s">
        <v>278</v>
      </c>
    </row>
    <row r="86" spans="1:8" ht="19.5" customHeight="1" x14ac:dyDescent="0.15">
      <c r="A86" s="97" t="s">
        <v>41</v>
      </c>
      <c r="B86" s="104">
        <v>45491</v>
      </c>
      <c r="C86" s="72">
        <v>1.45</v>
      </c>
      <c r="D86" s="99" t="s">
        <v>702</v>
      </c>
      <c r="E86" s="100"/>
      <c r="F86" s="100" t="s">
        <v>703</v>
      </c>
      <c r="G86" s="101" t="s">
        <v>17</v>
      </c>
      <c r="H86" s="103" t="s">
        <v>278</v>
      </c>
    </row>
    <row r="87" spans="1:8" ht="19.5" customHeight="1" x14ac:dyDescent="0.15">
      <c r="A87" s="97" t="s">
        <v>56</v>
      </c>
      <c r="B87" s="104">
        <v>45496</v>
      </c>
      <c r="C87" s="113">
        <v>1.45</v>
      </c>
      <c r="D87" s="99" t="s">
        <v>704</v>
      </c>
      <c r="E87" s="100"/>
      <c r="F87" s="100" t="s">
        <v>703</v>
      </c>
      <c r="G87" s="101" t="s">
        <v>17</v>
      </c>
      <c r="H87" s="103" t="s">
        <v>257</v>
      </c>
    </row>
    <row r="88" spans="1:8" ht="19.5" customHeight="1" x14ac:dyDescent="0.15">
      <c r="A88" s="97" t="s">
        <v>56</v>
      </c>
      <c r="B88" s="98">
        <v>45496</v>
      </c>
      <c r="C88" s="113">
        <v>1.45</v>
      </c>
      <c r="D88" s="99" t="s">
        <v>519</v>
      </c>
      <c r="E88" s="100"/>
      <c r="F88" s="100" t="s">
        <v>703</v>
      </c>
      <c r="G88" s="101" t="s">
        <v>18</v>
      </c>
      <c r="H88" s="103" t="s">
        <v>257</v>
      </c>
    </row>
    <row r="89" spans="1:8" ht="19.5" customHeight="1" x14ac:dyDescent="0.15">
      <c r="A89" s="97" t="s">
        <v>41</v>
      </c>
      <c r="B89" s="98">
        <v>45490</v>
      </c>
      <c r="C89" s="72">
        <v>38.950000000000003</v>
      </c>
      <c r="D89" s="99" t="s">
        <v>705</v>
      </c>
      <c r="E89" s="100"/>
      <c r="F89" s="100" t="s">
        <v>208</v>
      </c>
      <c r="G89" s="101" t="s">
        <v>21</v>
      </c>
      <c r="H89" s="103" t="s">
        <v>278</v>
      </c>
    </row>
    <row r="90" spans="1:8" ht="19.5" customHeight="1" x14ac:dyDescent="0.15">
      <c r="A90" s="97" t="s">
        <v>41</v>
      </c>
      <c r="B90" s="98">
        <v>45491</v>
      </c>
      <c r="C90" s="72">
        <v>49.9</v>
      </c>
      <c r="D90" s="99" t="s">
        <v>706</v>
      </c>
      <c r="E90" s="100"/>
      <c r="F90" s="100" t="s">
        <v>208</v>
      </c>
      <c r="G90" s="101" t="s">
        <v>26</v>
      </c>
      <c r="H90" s="103" t="s">
        <v>278</v>
      </c>
    </row>
    <row r="91" spans="1:8" ht="19.5" customHeight="1" x14ac:dyDescent="0.15">
      <c r="A91" s="97" t="s">
        <v>41</v>
      </c>
      <c r="B91" s="98">
        <v>45491</v>
      </c>
      <c r="C91" s="72">
        <v>30</v>
      </c>
      <c r="D91" s="99" t="s">
        <v>707</v>
      </c>
      <c r="E91" s="100"/>
      <c r="F91" s="100" t="s">
        <v>708</v>
      </c>
      <c r="G91" s="101" t="s">
        <v>27</v>
      </c>
      <c r="H91" s="103" t="s">
        <v>257</v>
      </c>
    </row>
    <row r="92" spans="1:8" ht="19.5" customHeight="1" x14ac:dyDescent="0.15">
      <c r="A92" s="97" t="s">
        <v>41</v>
      </c>
      <c r="B92" s="105">
        <v>45501</v>
      </c>
      <c r="C92" s="72">
        <v>1.6</v>
      </c>
      <c r="D92" s="99" t="s">
        <v>632</v>
      </c>
      <c r="E92" s="100"/>
      <c r="F92" s="100" t="s">
        <v>685</v>
      </c>
      <c r="G92" s="101" t="s">
        <v>18</v>
      </c>
      <c r="H92" s="103" t="s">
        <v>278</v>
      </c>
    </row>
    <row r="93" spans="1:8" ht="19.5" customHeight="1" x14ac:dyDescent="0.15">
      <c r="A93" s="97" t="s">
        <v>41</v>
      </c>
      <c r="B93" s="104">
        <v>45498</v>
      </c>
      <c r="C93" s="72">
        <v>2.99</v>
      </c>
      <c r="D93" s="99" t="s">
        <v>4</v>
      </c>
      <c r="E93" s="100"/>
      <c r="F93" s="100" t="s">
        <v>69</v>
      </c>
      <c r="G93" s="101" t="s">
        <v>18</v>
      </c>
      <c r="H93" s="103" t="s">
        <v>257</v>
      </c>
    </row>
    <row r="94" spans="1:8" ht="19.5" customHeight="1" x14ac:dyDescent="0.15">
      <c r="A94" s="97" t="s">
        <v>41</v>
      </c>
      <c r="B94" s="104">
        <v>45498</v>
      </c>
      <c r="C94" s="72">
        <f>4.42-0.88</f>
        <v>3.54</v>
      </c>
      <c r="D94" s="99" t="s">
        <v>709</v>
      </c>
      <c r="E94" s="100"/>
      <c r="F94" s="100" t="s">
        <v>69</v>
      </c>
      <c r="G94" s="101" t="s">
        <v>16</v>
      </c>
      <c r="H94" s="103" t="s">
        <v>257</v>
      </c>
    </row>
    <row r="95" spans="1:8" ht="19.5" customHeight="1" x14ac:dyDescent="0.15">
      <c r="A95" s="97" t="s">
        <v>41</v>
      </c>
      <c r="B95" s="104">
        <v>45498</v>
      </c>
      <c r="C95" s="72">
        <f>4.53-0.9</f>
        <v>3.6300000000000003</v>
      </c>
      <c r="D95" s="99" t="s">
        <v>709</v>
      </c>
      <c r="E95" s="100"/>
      <c r="F95" s="100" t="s">
        <v>69</v>
      </c>
      <c r="G95" s="101" t="s">
        <v>16</v>
      </c>
      <c r="H95" s="103" t="s">
        <v>257</v>
      </c>
    </row>
    <row r="96" spans="1:8" ht="19.5" customHeight="1" x14ac:dyDescent="0.15">
      <c r="A96" s="97" t="s">
        <v>41</v>
      </c>
      <c r="B96" s="104">
        <v>45498</v>
      </c>
      <c r="C96" s="72">
        <f>4.12-0.83</f>
        <v>3.29</v>
      </c>
      <c r="D96" s="99" t="s">
        <v>709</v>
      </c>
      <c r="E96" s="100"/>
      <c r="F96" s="100" t="s">
        <v>69</v>
      </c>
      <c r="G96" s="101" t="s">
        <v>16</v>
      </c>
      <c r="H96" s="103" t="s">
        <v>257</v>
      </c>
    </row>
    <row r="97" spans="1:8" ht="19.5" customHeight="1" x14ac:dyDescent="0.15">
      <c r="A97" s="97" t="s">
        <v>41</v>
      </c>
      <c r="B97" s="104">
        <v>45500</v>
      </c>
      <c r="C97" s="72">
        <v>0.5</v>
      </c>
      <c r="D97" s="99" t="s">
        <v>267</v>
      </c>
      <c r="E97" s="100"/>
      <c r="F97" s="100" t="s">
        <v>48</v>
      </c>
      <c r="G97" s="101" t="s">
        <v>18</v>
      </c>
      <c r="H97" s="103" t="s">
        <v>257</v>
      </c>
    </row>
    <row r="98" spans="1:8" ht="19.5" customHeight="1" x14ac:dyDescent="0.15">
      <c r="A98" s="97" t="s">
        <v>41</v>
      </c>
      <c r="B98" s="104">
        <v>45500</v>
      </c>
      <c r="C98" s="72">
        <v>5.48</v>
      </c>
      <c r="D98" s="99" t="s">
        <v>330</v>
      </c>
      <c r="E98" s="100"/>
      <c r="F98" s="100" t="s">
        <v>48</v>
      </c>
      <c r="G98" s="101" t="s">
        <v>18</v>
      </c>
      <c r="H98" s="103" t="s">
        <v>257</v>
      </c>
    </row>
    <row r="99" spans="1:8" ht="19.5" customHeight="1" x14ac:dyDescent="0.15">
      <c r="A99" s="97" t="s">
        <v>41</v>
      </c>
      <c r="B99" s="104">
        <v>45500</v>
      </c>
      <c r="C99" s="72">
        <v>2.99</v>
      </c>
      <c r="D99" s="99" t="s">
        <v>710</v>
      </c>
      <c r="E99" s="100"/>
      <c r="F99" s="100" t="s">
        <v>48</v>
      </c>
      <c r="G99" s="101" t="s">
        <v>18</v>
      </c>
      <c r="H99" s="103" t="s">
        <v>257</v>
      </c>
    </row>
    <row r="100" spans="1:8" ht="19.5" customHeight="1" x14ac:dyDescent="0.15">
      <c r="A100" s="97" t="s">
        <v>41</v>
      </c>
      <c r="B100" s="104">
        <v>45500</v>
      </c>
      <c r="C100" s="72">
        <v>4.0599999999999996</v>
      </c>
      <c r="D100" s="99" t="s">
        <v>329</v>
      </c>
      <c r="E100" s="100"/>
      <c r="F100" s="100" t="s">
        <v>48</v>
      </c>
      <c r="G100" s="101" t="s">
        <v>18</v>
      </c>
      <c r="H100" s="103" t="s">
        <v>257</v>
      </c>
    </row>
    <row r="101" spans="1:8" ht="19.5" customHeight="1" x14ac:dyDescent="0.15">
      <c r="A101" s="97" t="s">
        <v>41</v>
      </c>
      <c r="B101" s="104">
        <v>45500</v>
      </c>
      <c r="C101" s="72">
        <v>0.94</v>
      </c>
      <c r="D101" s="99" t="s">
        <v>711</v>
      </c>
      <c r="E101" s="100"/>
      <c r="F101" s="100" t="s">
        <v>48</v>
      </c>
      <c r="G101" s="101" t="s">
        <v>17</v>
      </c>
      <c r="H101" s="103" t="s">
        <v>257</v>
      </c>
    </row>
    <row r="102" spans="1:8" ht="19.5" customHeight="1" x14ac:dyDescent="0.15">
      <c r="A102" s="97" t="s">
        <v>41</v>
      </c>
      <c r="B102" s="104">
        <v>45500</v>
      </c>
      <c r="C102" s="72">
        <v>1.39</v>
      </c>
      <c r="D102" s="99" t="s">
        <v>712</v>
      </c>
      <c r="E102" s="100"/>
      <c r="F102" s="100" t="s">
        <v>48</v>
      </c>
      <c r="G102" s="101" t="s">
        <v>17</v>
      </c>
      <c r="H102" s="103" t="s">
        <v>257</v>
      </c>
    </row>
    <row r="103" spans="1:8" ht="19.5" customHeight="1" x14ac:dyDescent="0.15">
      <c r="A103" s="97" t="s">
        <v>41</v>
      </c>
      <c r="B103" s="104">
        <v>45500</v>
      </c>
      <c r="C103" s="72">
        <v>1.46</v>
      </c>
      <c r="D103" s="99" t="s">
        <v>348</v>
      </c>
      <c r="E103" s="100"/>
      <c r="F103" s="100" t="s">
        <v>48</v>
      </c>
      <c r="G103" s="101" t="s">
        <v>18</v>
      </c>
      <c r="H103" s="103" t="s">
        <v>257</v>
      </c>
    </row>
    <row r="104" spans="1:8" ht="19.5" customHeight="1" x14ac:dyDescent="0.15">
      <c r="A104" s="97" t="s">
        <v>56</v>
      </c>
      <c r="B104" s="104">
        <v>45499</v>
      </c>
      <c r="C104" s="113">
        <v>5.52</v>
      </c>
      <c r="D104" s="99" t="s">
        <v>606</v>
      </c>
      <c r="E104" s="100"/>
      <c r="F104" s="100" t="s">
        <v>713</v>
      </c>
      <c r="G104" s="101" t="s">
        <v>20</v>
      </c>
      <c r="H104" s="103" t="s">
        <v>278</v>
      </c>
    </row>
    <row r="105" spans="1:8" ht="19.5" customHeight="1" x14ac:dyDescent="0.15">
      <c r="A105" s="97" t="s">
        <v>41</v>
      </c>
      <c r="B105" s="104">
        <v>45499</v>
      </c>
      <c r="C105" s="72">
        <v>4.34</v>
      </c>
      <c r="D105" s="99" t="s">
        <v>606</v>
      </c>
      <c r="E105" s="100"/>
      <c r="F105" s="100" t="s">
        <v>522</v>
      </c>
      <c r="G105" s="101" t="s">
        <v>20</v>
      </c>
      <c r="H105" s="103" t="s">
        <v>278</v>
      </c>
    </row>
    <row r="106" spans="1:8" ht="19.5" customHeight="1" x14ac:dyDescent="0.15">
      <c r="A106" s="97"/>
      <c r="B106" s="104"/>
      <c r="C106" s="106"/>
      <c r="D106" s="99"/>
      <c r="E106" s="100"/>
      <c r="F106" s="100"/>
      <c r="G106" s="101"/>
      <c r="H106" s="114"/>
    </row>
    <row r="107" spans="1:8" ht="19.5" customHeight="1" x14ac:dyDescent="0.15">
      <c r="A107" s="97"/>
      <c r="B107" s="104"/>
      <c r="C107" s="106"/>
      <c r="D107" s="99"/>
      <c r="E107" s="100"/>
      <c r="F107" s="100"/>
      <c r="G107" s="101"/>
      <c r="H107" s="114"/>
    </row>
    <row r="108" spans="1:8" ht="19.5" customHeight="1" x14ac:dyDescent="0.15">
      <c r="A108" s="97"/>
      <c r="B108" s="111"/>
      <c r="C108" s="106"/>
      <c r="D108" s="108"/>
      <c r="E108" s="108"/>
      <c r="F108" s="108"/>
      <c r="G108" s="109"/>
      <c r="H108" s="115"/>
    </row>
    <row r="109" spans="1:8" ht="19.5" customHeight="1" x14ac:dyDescent="0.15">
      <c r="A109" s="97"/>
      <c r="B109" s="104"/>
      <c r="C109" s="106"/>
      <c r="D109" s="108"/>
      <c r="E109" s="108"/>
      <c r="F109" s="108"/>
      <c r="G109" s="109"/>
      <c r="H109" s="115"/>
    </row>
    <row r="110" spans="1:8" ht="19.5" customHeight="1" x14ac:dyDescent="0.15">
      <c r="A110" s="97"/>
      <c r="B110" s="111"/>
      <c r="C110" s="106"/>
      <c r="D110" s="108"/>
      <c r="E110" s="108"/>
      <c r="F110" s="108"/>
      <c r="G110" s="109"/>
      <c r="H110" s="115"/>
    </row>
  </sheetData>
  <mergeCells count="1">
    <mergeCell ref="B1:H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700-000000000000}">
          <x14:formula1>
            <xm:f>Resumen!$B$3:$C$20</xm:f>
          </x14:formula1>
          <xm:sqref>G6:G110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FF00"/>
    <outlinePr summaryBelow="0" summaryRight="0"/>
  </sheetPr>
  <dimension ref="A1:H105"/>
  <sheetViews>
    <sheetView showGridLines="0" workbookViewId="0"/>
  </sheetViews>
  <sheetFormatPr baseColWidth="10" defaultColWidth="12.6640625" defaultRowHeight="15.75" customHeight="1" x14ac:dyDescent="0.15"/>
  <cols>
    <col min="1" max="1" width="2.1640625" customWidth="1"/>
    <col min="2" max="2" width="12.1640625" customWidth="1"/>
    <col min="3" max="3" width="7.6640625" customWidth="1"/>
    <col min="4" max="4" width="19.5" customWidth="1"/>
    <col min="5" max="5" width="9" customWidth="1"/>
    <col min="6" max="6" width="14.1640625" customWidth="1"/>
    <col min="7" max="7" width="16.6640625" customWidth="1"/>
    <col min="8" max="8" width="10.6640625" customWidth="1"/>
  </cols>
  <sheetData>
    <row r="1" spans="1:8" ht="13" x14ac:dyDescent="0.15">
      <c r="A1" s="56"/>
      <c r="B1" s="149"/>
      <c r="C1" s="147"/>
      <c r="D1" s="147"/>
      <c r="E1" s="147"/>
      <c r="F1" s="147"/>
      <c r="G1" s="147"/>
      <c r="H1" s="147"/>
    </row>
    <row r="2" spans="1:8" ht="22" x14ac:dyDescent="0.25">
      <c r="A2" s="30"/>
      <c r="B2" s="31" t="s">
        <v>30</v>
      </c>
      <c r="C2" s="32"/>
      <c r="D2" s="30"/>
      <c r="E2" s="61"/>
      <c r="F2" s="77"/>
      <c r="G2" s="95"/>
      <c r="H2" s="60"/>
    </row>
    <row r="3" spans="1:8" ht="12" customHeight="1" x14ac:dyDescent="0.15">
      <c r="A3" s="34"/>
      <c r="B3" s="58"/>
      <c r="C3" s="59"/>
      <c r="D3" s="58"/>
      <c r="E3" s="58"/>
      <c r="F3" s="82"/>
      <c r="G3" s="58"/>
      <c r="H3" s="60"/>
    </row>
    <row r="4" spans="1:8" ht="24" customHeight="1" x14ac:dyDescent="0.15">
      <c r="A4" s="46"/>
      <c r="B4" s="60" t="s">
        <v>33</v>
      </c>
      <c r="C4" s="61">
        <f>SUM(C6:C116)</f>
        <v>613.20000000000027</v>
      </c>
      <c r="D4" s="62" t="s">
        <v>32</v>
      </c>
      <c r="E4" s="64">
        <f>SUMIFS(C6:C105,A6:A105,"&lt;&gt;N")</f>
        <v>31.880000000000003</v>
      </c>
      <c r="F4" s="62" t="s">
        <v>34</v>
      </c>
      <c r="G4" s="64">
        <f>SUMIFS(C6:C105,A6:A105,"&lt;&gt;F")</f>
        <v>581.32000000000016</v>
      </c>
      <c r="H4" s="60">
        <f>E4+G4</f>
        <v>613.20000000000016</v>
      </c>
    </row>
    <row r="5" spans="1:8" ht="24" customHeight="1" x14ac:dyDescent="0.15">
      <c r="A5" s="41"/>
      <c r="B5" s="42" t="s">
        <v>162</v>
      </c>
      <c r="C5" s="43" t="s">
        <v>36</v>
      </c>
      <c r="D5" s="42" t="s">
        <v>37</v>
      </c>
      <c r="E5" s="42" t="s">
        <v>38</v>
      </c>
      <c r="F5" s="42" t="s">
        <v>39</v>
      </c>
      <c r="G5" s="44" t="s">
        <v>40</v>
      </c>
      <c r="H5" s="86" t="s">
        <v>37</v>
      </c>
    </row>
    <row r="6" spans="1:8" ht="19.5" customHeight="1" x14ac:dyDescent="0.15">
      <c r="A6" s="97" t="s">
        <v>41</v>
      </c>
      <c r="B6" s="104">
        <v>45505</v>
      </c>
      <c r="C6" s="72">
        <v>50.85</v>
      </c>
      <c r="D6" s="49" t="s">
        <v>714</v>
      </c>
      <c r="E6" s="54" t="s">
        <v>715</v>
      </c>
      <c r="F6" s="54" t="s">
        <v>716</v>
      </c>
      <c r="G6" s="101" t="s">
        <v>26</v>
      </c>
      <c r="H6" s="102" t="s">
        <v>278</v>
      </c>
    </row>
    <row r="7" spans="1:8" ht="19.5" customHeight="1" x14ac:dyDescent="0.15">
      <c r="A7" s="97" t="s">
        <v>41</v>
      </c>
      <c r="B7" s="104">
        <v>45502</v>
      </c>
      <c r="C7" s="72">
        <v>5.25</v>
      </c>
      <c r="D7" s="99" t="s">
        <v>167</v>
      </c>
      <c r="E7" s="99"/>
      <c r="F7" s="100" t="s">
        <v>264</v>
      </c>
      <c r="G7" s="101" t="s">
        <v>18</v>
      </c>
      <c r="H7" s="103" t="s">
        <v>257</v>
      </c>
    </row>
    <row r="8" spans="1:8" ht="19.5" customHeight="1" x14ac:dyDescent="0.15">
      <c r="A8" s="97" t="s">
        <v>41</v>
      </c>
      <c r="B8" s="104">
        <v>45502</v>
      </c>
      <c r="C8" s="72">
        <v>1.4</v>
      </c>
      <c r="D8" s="99" t="s">
        <v>561</v>
      </c>
      <c r="E8" s="105"/>
      <c r="F8" s="100" t="s">
        <v>264</v>
      </c>
      <c r="G8" s="101" t="s">
        <v>18</v>
      </c>
      <c r="H8" s="103" t="s">
        <v>257</v>
      </c>
    </row>
    <row r="9" spans="1:8" ht="19.5" customHeight="1" x14ac:dyDescent="0.15">
      <c r="A9" s="97" t="s">
        <v>41</v>
      </c>
      <c r="B9" s="104">
        <v>45502</v>
      </c>
      <c r="C9" s="72">
        <v>1.56</v>
      </c>
      <c r="D9" s="99" t="s">
        <v>562</v>
      </c>
      <c r="E9" s="99"/>
      <c r="F9" s="100" t="s">
        <v>264</v>
      </c>
      <c r="G9" s="101" t="s">
        <v>18</v>
      </c>
      <c r="H9" s="103" t="s">
        <v>257</v>
      </c>
    </row>
    <row r="10" spans="1:8" ht="19.5" customHeight="1" x14ac:dyDescent="0.15">
      <c r="A10" s="97" t="s">
        <v>41</v>
      </c>
      <c r="B10" s="104">
        <v>45502</v>
      </c>
      <c r="C10" s="72">
        <v>1.63</v>
      </c>
      <c r="D10" s="99" t="s">
        <v>410</v>
      </c>
      <c r="E10" s="99"/>
      <c r="F10" s="100" t="s">
        <v>264</v>
      </c>
      <c r="G10" s="101" t="s">
        <v>17</v>
      </c>
      <c r="H10" s="103" t="s">
        <v>257</v>
      </c>
    </row>
    <row r="11" spans="1:8" ht="19.5" customHeight="1" x14ac:dyDescent="0.15">
      <c r="A11" s="97" t="s">
        <v>41</v>
      </c>
      <c r="B11" s="104">
        <v>45502</v>
      </c>
      <c r="C11" s="72">
        <v>1</v>
      </c>
      <c r="D11" s="99" t="s">
        <v>546</v>
      </c>
      <c r="E11" s="99"/>
      <c r="F11" s="100" t="s">
        <v>264</v>
      </c>
      <c r="G11" s="101" t="s">
        <v>17</v>
      </c>
      <c r="H11" s="103" t="s">
        <v>257</v>
      </c>
    </row>
    <row r="12" spans="1:8" ht="19.5" customHeight="1" x14ac:dyDescent="0.15">
      <c r="A12" s="97" t="s">
        <v>41</v>
      </c>
      <c r="B12" s="104">
        <v>45502</v>
      </c>
      <c r="C12" s="72">
        <v>3.79</v>
      </c>
      <c r="D12" s="99" t="s">
        <v>247</v>
      </c>
      <c r="E12" s="99"/>
      <c r="F12" s="100" t="s">
        <v>264</v>
      </c>
      <c r="G12" s="101" t="s">
        <v>18</v>
      </c>
      <c r="H12" s="103" t="s">
        <v>257</v>
      </c>
    </row>
    <row r="13" spans="1:8" ht="19.5" customHeight="1" x14ac:dyDescent="0.15">
      <c r="A13" s="97" t="s">
        <v>41</v>
      </c>
      <c r="B13" s="104">
        <v>45505</v>
      </c>
      <c r="C13" s="72">
        <v>10.43</v>
      </c>
      <c r="D13" s="99" t="s">
        <v>717</v>
      </c>
      <c r="E13" s="99"/>
      <c r="F13" s="100" t="s">
        <v>317</v>
      </c>
      <c r="G13" s="101" t="s">
        <v>16</v>
      </c>
      <c r="H13" s="103" t="s">
        <v>257</v>
      </c>
    </row>
    <row r="14" spans="1:8" ht="19.5" customHeight="1" x14ac:dyDescent="0.15">
      <c r="A14" s="97" t="s">
        <v>41</v>
      </c>
      <c r="B14" s="104">
        <v>45505</v>
      </c>
      <c r="C14" s="72">
        <v>1.42</v>
      </c>
      <c r="D14" s="99" t="s">
        <v>718</v>
      </c>
      <c r="E14" s="99"/>
      <c r="F14" s="100" t="s">
        <v>264</v>
      </c>
      <c r="G14" s="101" t="s">
        <v>18</v>
      </c>
      <c r="H14" s="103" t="s">
        <v>257</v>
      </c>
    </row>
    <row r="15" spans="1:8" ht="19.5" customHeight="1" x14ac:dyDescent="0.15">
      <c r="A15" s="97" t="s">
        <v>41</v>
      </c>
      <c r="B15" s="104">
        <v>45505</v>
      </c>
      <c r="C15" s="72">
        <v>1.39</v>
      </c>
      <c r="D15" s="99" t="s">
        <v>719</v>
      </c>
      <c r="E15" s="99"/>
      <c r="F15" s="100" t="s">
        <v>264</v>
      </c>
      <c r="G15" s="101" t="s">
        <v>18</v>
      </c>
      <c r="H15" s="103" t="s">
        <v>257</v>
      </c>
    </row>
    <row r="16" spans="1:8" ht="19.5" customHeight="1" x14ac:dyDescent="0.15">
      <c r="A16" s="97" t="s">
        <v>41</v>
      </c>
      <c r="B16" s="104">
        <v>45506</v>
      </c>
      <c r="C16" s="72">
        <v>73.900000000000006</v>
      </c>
      <c r="D16" s="99" t="s">
        <v>720</v>
      </c>
      <c r="E16" s="99"/>
      <c r="F16" s="100" t="s">
        <v>43</v>
      </c>
      <c r="G16" s="101" t="s">
        <v>28</v>
      </c>
      <c r="H16" s="103" t="s">
        <v>278</v>
      </c>
    </row>
    <row r="17" spans="1:8" ht="19.5" customHeight="1" x14ac:dyDescent="0.15">
      <c r="A17" s="97" t="s">
        <v>41</v>
      </c>
      <c r="B17" s="104">
        <v>45492</v>
      </c>
      <c r="C17" s="72">
        <v>3.65</v>
      </c>
      <c r="D17" s="99" t="s">
        <v>422</v>
      </c>
      <c r="E17" s="99"/>
      <c r="F17" s="100" t="s">
        <v>264</v>
      </c>
      <c r="G17" s="101" t="s">
        <v>18</v>
      </c>
      <c r="H17" s="103" t="s">
        <v>257</v>
      </c>
    </row>
    <row r="18" spans="1:8" ht="19.5" customHeight="1" x14ac:dyDescent="0.15">
      <c r="A18" s="97" t="s">
        <v>41</v>
      </c>
      <c r="B18" s="104">
        <v>45492</v>
      </c>
      <c r="C18" s="72">
        <v>2.17</v>
      </c>
      <c r="D18" s="99" t="s">
        <v>483</v>
      </c>
      <c r="E18" s="100"/>
      <c r="F18" s="100" t="s">
        <v>264</v>
      </c>
      <c r="G18" s="101" t="s">
        <v>18</v>
      </c>
      <c r="H18" s="103" t="s">
        <v>257</v>
      </c>
    </row>
    <row r="19" spans="1:8" ht="19.5" customHeight="1" x14ac:dyDescent="0.15">
      <c r="A19" s="97" t="s">
        <v>41</v>
      </c>
      <c r="B19" s="104">
        <v>45492</v>
      </c>
      <c r="C19" s="72">
        <v>1.19</v>
      </c>
      <c r="D19" s="99" t="s">
        <v>639</v>
      </c>
      <c r="E19" s="99"/>
      <c r="F19" s="100" t="s">
        <v>264</v>
      </c>
      <c r="G19" s="101" t="s">
        <v>17</v>
      </c>
      <c r="H19" s="103" t="s">
        <v>257</v>
      </c>
    </row>
    <row r="20" spans="1:8" ht="19.5" customHeight="1" x14ac:dyDescent="0.15">
      <c r="A20" s="97" t="s">
        <v>41</v>
      </c>
      <c r="B20" s="104">
        <v>45492</v>
      </c>
      <c r="C20" s="72">
        <v>1.49</v>
      </c>
      <c r="D20" s="99" t="s">
        <v>331</v>
      </c>
      <c r="E20" s="99"/>
      <c r="F20" s="100" t="s">
        <v>264</v>
      </c>
      <c r="G20" s="101" t="s">
        <v>17</v>
      </c>
      <c r="H20" s="103" t="s">
        <v>257</v>
      </c>
    </row>
    <row r="21" spans="1:8" ht="19.5" customHeight="1" x14ac:dyDescent="0.15">
      <c r="A21" s="97" t="s">
        <v>41</v>
      </c>
      <c r="B21" s="104">
        <v>45492</v>
      </c>
      <c r="C21" s="72">
        <v>1.1499999999999999</v>
      </c>
      <c r="D21" s="99" t="s">
        <v>640</v>
      </c>
      <c r="E21" s="100"/>
      <c r="F21" s="100" t="s">
        <v>264</v>
      </c>
      <c r="G21" s="101" t="s">
        <v>17</v>
      </c>
      <c r="H21" s="103" t="s">
        <v>257</v>
      </c>
    </row>
    <row r="22" spans="1:8" ht="19.5" customHeight="1" x14ac:dyDescent="0.15">
      <c r="A22" s="97" t="s">
        <v>41</v>
      </c>
      <c r="B22" s="104">
        <v>45506</v>
      </c>
      <c r="C22" s="72">
        <v>23.5</v>
      </c>
      <c r="D22" s="99" t="s">
        <v>721</v>
      </c>
      <c r="E22" s="99"/>
      <c r="F22" s="100" t="s">
        <v>722</v>
      </c>
      <c r="G22" s="101" t="s">
        <v>27</v>
      </c>
      <c r="H22" s="103" t="s">
        <v>257</v>
      </c>
    </row>
    <row r="23" spans="1:8" ht="19.5" customHeight="1" x14ac:dyDescent="0.15">
      <c r="A23" s="97" t="s">
        <v>41</v>
      </c>
      <c r="B23" s="104">
        <v>45506</v>
      </c>
      <c r="C23" s="72">
        <v>15.2</v>
      </c>
      <c r="D23" s="99" t="s">
        <v>343</v>
      </c>
      <c r="E23" s="100">
        <v>4</v>
      </c>
      <c r="F23" s="100" t="s">
        <v>58</v>
      </c>
      <c r="G23" s="101" t="s">
        <v>18</v>
      </c>
      <c r="H23" s="103" t="s">
        <v>257</v>
      </c>
    </row>
    <row r="24" spans="1:8" ht="19.5" customHeight="1" x14ac:dyDescent="0.15">
      <c r="A24" s="97" t="s">
        <v>41</v>
      </c>
      <c r="B24" s="104">
        <v>45506</v>
      </c>
      <c r="C24" s="72">
        <v>2.6</v>
      </c>
      <c r="D24" s="99" t="s">
        <v>62</v>
      </c>
      <c r="E24" s="100">
        <v>2</v>
      </c>
      <c r="F24" s="100" t="s">
        <v>58</v>
      </c>
      <c r="G24" s="101" t="s">
        <v>18</v>
      </c>
      <c r="H24" s="103" t="s">
        <v>257</v>
      </c>
    </row>
    <row r="25" spans="1:8" ht="19.5" customHeight="1" x14ac:dyDescent="0.15">
      <c r="A25" s="97" t="s">
        <v>41</v>
      </c>
      <c r="B25" s="104">
        <v>45506</v>
      </c>
      <c r="C25" s="72">
        <v>3</v>
      </c>
      <c r="D25" s="99" t="s">
        <v>63</v>
      </c>
      <c r="E25" s="100">
        <v>2</v>
      </c>
      <c r="F25" s="100" t="s">
        <v>58</v>
      </c>
      <c r="G25" s="101" t="s">
        <v>18</v>
      </c>
      <c r="H25" s="103" t="s">
        <v>257</v>
      </c>
    </row>
    <row r="26" spans="1:8" ht="19.5" customHeight="1" x14ac:dyDescent="0.15">
      <c r="A26" s="97" t="s">
        <v>41</v>
      </c>
      <c r="B26" s="104">
        <v>45506</v>
      </c>
      <c r="C26" s="72">
        <v>2.2999999999999998</v>
      </c>
      <c r="D26" s="99" t="s">
        <v>188</v>
      </c>
      <c r="E26" s="100">
        <v>2</v>
      </c>
      <c r="F26" s="100" t="s">
        <v>58</v>
      </c>
      <c r="G26" s="101" t="s">
        <v>18</v>
      </c>
      <c r="H26" s="103" t="s">
        <v>257</v>
      </c>
    </row>
    <row r="27" spans="1:8" ht="19.5" customHeight="1" x14ac:dyDescent="0.15">
      <c r="A27" s="97" t="s">
        <v>41</v>
      </c>
      <c r="B27" s="104">
        <v>45506</v>
      </c>
      <c r="C27" s="72">
        <v>1.9</v>
      </c>
      <c r="D27" s="99" t="s">
        <v>723</v>
      </c>
      <c r="E27" s="100">
        <v>1</v>
      </c>
      <c r="F27" s="100" t="s">
        <v>58</v>
      </c>
      <c r="G27" s="101" t="s">
        <v>18</v>
      </c>
      <c r="H27" s="103" t="s">
        <v>257</v>
      </c>
    </row>
    <row r="28" spans="1:8" ht="19.5" customHeight="1" x14ac:dyDescent="0.15">
      <c r="A28" s="97" t="s">
        <v>41</v>
      </c>
      <c r="B28" s="104">
        <v>45506</v>
      </c>
      <c r="C28" s="72">
        <v>2.8</v>
      </c>
      <c r="D28" s="99" t="s">
        <v>724</v>
      </c>
      <c r="E28" s="100">
        <v>1</v>
      </c>
      <c r="F28" s="100" t="s">
        <v>58</v>
      </c>
      <c r="G28" s="101" t="s">
        <v>18</v>
      </c>
      <c r="H28" s="103" t="s">
        <v>257</v>
      </c>
    </row>
    <row r="29" spans="1:8" ht="19.5" customHeight="1" x14ac:dyDescent="0.15">
      <c r="A29" s="97" t="s">
        <v>41</v>
      </c>
      <c r="B29" s="104">
        <v>45506</v>
      </c>
      <c r="C29" s="72">
        <v>1.65</v>
      </c>
      <c r="D29" s="99" t="s">
        <v>725</v>
      </c>
      <c r="E29" s="100">
        <v>1</v>
      </c>
      <c r="F29" s="100" t="s">
        <v>58</v>
      </c>
      <c r="G29" s="101" t="s">
        <v>18</v>
      </c>
      <c r="H29" s="103" t="s">
        <v>257</v>
      </c>
    </row>
    <row r="30" spans="1:8" ht="19.5" customHeight="1" x14ac:dyDescent="0.15">
      <c r="A30" s="97" t="s">
        <v>41</v>
      </c>
      <c r="B30" s="104">
        <v>45506</v>
      </c>
      <c r="C30" s="72">
        <v>2.4</v>
      </c>
      <c r="D30" s="99" t="s">
        <v>663</v>
      </c>
      <c r="E30" s="100">
        <v>1</v>
      </c>
      <c r="F30" s="100" t="s">
        <v>58</v>
      </c>
      <c r="G30" s="101" t="s">
        <v>18</v>
      </c>
      <c r="H30" s="103" t="s">
        <v>257</v>
      </c>
    </row>
    <row r="31" spans="1:8" ht="19.5" customHeight="1" x14ac:dyDescent="0.15">
      <c r="A31" s="97" t="s">
        <v>41</v>
      </c>
      <c r="B31" s="104">
        <v>45509</v>
      </c>
      <c r="C31" s="72">
        <v>2.78</v>
      </c>
      <c r="D31" s="99" t="s">
        <v>726</v>
      </c>
      <c r="E31" s="100"/>
      <c r="F31" s="100" t="s">
        <v>48</v>
      </c>
      <c r="G31" s="101" t="s">
        <v>17</v>
      </c>
      <c r="H31" s="103" t="s">
        <v>257</v>
      </c>
    </row>
    <row r="32" spans="1:8" ht="19.5" customHeight="1" x14ac:dyDescent="0.15">
      <c r="A32" s="97" t="s">
        <v>41</v>
      </c>
      <c r="B32" s="104">
        <v>45509</v>
      </c>
      <c r="C32" s="72">
        <v>1</v>
      </c>
      <c r="D32" s="99" t="s">
        <v>546</v>
      </c>
      <c r="E32" s="100"/>
      <c r="F32" s="100" t="s">
        <v>48</v>
      </c>
      <c r="G32" s="101" t="s">
        <v>17</v>
      </c>
      <c r="H32" s="103" t="s">
        <v>257</v>
      </c>
    </row>
    <row r="33" spans="1:8" ht="19.5" customHeight="1" x14ac:dyDescent="0.15">
      <c r="A33" s="97" t="s">
        <v>41</v>
      </c>
      <c r="B33" s="104">
        <v>45510</v>
      </c>
      <c r="C33" s="72">
        <v>1.3</v>
      </c>
      <c r="D33" s="99" t="s">
        <v>441</v>
      </c>
      <c r="E33" s="99">
        <v>1</v>
      </c>
      <c r="F33" s="100" t="s">
        <v>69</v>
      </c>
      <c r="G33" s="101" t="s">
        <v>18</v>
      </c>
      <c r="H33" s="103" t="s">
        <v>257</v>
      </c>
    </row>
    <row r="34" spans="1:8" ht="19.5" customHeight="1" x14ac:dyDescent="0.15">
      <c r="A34" s="97" t="s">
        <v>41</v>
      </c>
      <c r="B34" s="104">
        <v>45510</v>
      </c>
      <c r="C34" s="72">
        <v>1.45</v>
      </c>
      <c r="D34" s="99" t="s">
        <v>519</v>
      </c>
      <c r="E34" s="100">
        <v>1</v>
      </c>
      <c r="F34" s="100" t="s">
        <v>69</v>
      </c>
      <c r="G34" s="101" t="s">
        <v>18</v>
      </c>
      <c r="H34" s="103" t="s">
        <v>257</v>
      </c>
    </row>
    <row r="35" spans="1:8" ht="19.5" customHeight="1" x14ac:dyDescent="0.15">
      <c r="A35" s="97" t="s">
        <v>41</v>
      </c>
      <c r="B35" s="104">
        <v>45511</v>
      </c>
      <c r="C35" s="72">
        <v>5.16</v>
      </c>
      <c r="D35" s="99" t="s">
        <v>330</v>
      </c>
      <c r="E35" s="100"/>
      <c r="F35" s="100" t="s">
        <v>48</v>
      </c>
      <c r="G35" s="101" t="s">
        <v>18</v>
      </c>
      <c r="H35" s="103" t="s">
        <v>257</v>
      </c>
    </row>
    <row r="36" spans="1:8" ht="19.5" customHeight="1" x14ac:dyDescent="0.15">
      <c r="A36" s="97" t="s">
        <v>41</v>
      </c>
      <c r="B36" s="104">
        <v>45511</v>
      </c>
      <c r="C36" s="72">
        <v>5</v>
      </c>
      <c r="D36" s="99" t="s">
        <v>727</v>
      </c>
      <c r="E36" s="100"/>
      <c r="F36" s="100" t="s">
        <v>48</v>
      </c>
      <c r="G36" s="101" t="s">
        <v>18</v>
      </c>
      <c r="H36" s="103" t="s">
        <v>257</v>
      </c>
    </row>
    <row r="37" spans="1:8" ht="19.5" customHeight="1" x14ac:dyDescent="0.15">
      <c r="A37" s="97" t="s">
        <v>41</v>
      </c>
      <c r="B37" s="104">
        <v>45511</v>
      </c>
      <c r="C37" s="72">
        <v>1.79</v>
      </c>
      <c r="D37" s="99" t="s">
        <v>410</v>
      </c>
      <c r="E37" s="100"/>
      <c r="F37" s="100" t="s">
        <v>48</v>
      </c>
      <c r="G37" s="101" t="s">
        <v>17</v>
      </c>
      <c r="H37" s="103" t="s">
        <v>257</v>
      </c>
    </row>
    <row r="38" spans="1:8" ht="19.5" customHeight="1" x14ac:dyDescent="0.15">
      <c r="A38" s="97" t="s">
        <v>41</v>
      </c>
      <c r="B38" s="104">
        <v>45511</v>
      </c>
      <c r="C38" s="72">
        <v>3.99</v>
      </c>
      <c r="D38" s="99" t="s">
        <v>247</v>
      </c>
      <c r="E38" s="100">
        <v>24</v>
      </c>
      <c r="F38" s="100" t="s">
        <v>48</v>
      </c>
      <c r="G38" s="101" t="s">
        <v>18</v>
      </c>
      <c r="H38" s="103" t="s">
        <v>257</v>
      </c>
    </row>
    <row r="39" spans="1:8" ht="19.5" customHeight="1" x14ac:dyDescent="0.15">
      <c r="A39" s="97" t="s">
        <v>41</v>
      </c>
      <c r="B39" s="104">
        <v>45511</v>
      </c>
      <c r="C39" s="72">
        <v>42.5</v>
      </c>
      <c r="D39" s="99" t="s">
        <v>728</v>
      </c>
      <c r="E39" s="100">
        <v>2</v>
      </c>
      <c r="F39" s="100" t="s">
        <v>98</v>
      </c>
      <c r="G39" s="101" t="s">
        <v>27</v>
      </c>
      <c r="H39" s="103" t="s">
        <v>278</v>
      </c>
    </row>
    <row r="40" spans="1:8" ht="19.5" customHeight="1" x14ac:dyDescent="0.15">
      <c r="A40" s="97" t="s">
        <v>41</v>
      </c>
      <c r="B40" s="104">
        <v>45513</v>
      </c>
      <c r="C40" s="72">
        <v>14.5</v>
      </c>
      <c r="D40" s="99" t="s">
        <v>382</v>
      </c>
      <c r="E40" s="100"/>
      <c r="F40" s="100" t="s">
        <v>383</v>
      </c>
      <c r="G40" s="101" t="s">
        <v>27</v>
      </c>
      <c r="H40" s="102" t="s">
        <v>257</v>
      </c>
    </row>
    <row r="41" spans="1:8" ht="19.5" customHeight="1" x14ac:dyDescent="0.15">
      <c r="A41" s="97" t="s">
        <v>41</v>
      </c>
      <c r="B41" s="104">
        <v>45514</v>
      </c>
      <c r="C41" s="72">
        <v>0.99</v>
      </c>
      <c r="D41" s="99" t="s">
        <v>729</v>
      </c>
      <c r="E41" s="100">
        <v>1</v>
      </c>
      <c r="F41" s="100" t="s">
        <v>48</v>
      </c>
      <c r="G41" s="101" t="s">
        <v>17</v>
      </c>
      <c r="H41" s="103" t="s">
        <v>257</v>
      </c>
    </row>
    <row r="42" spans="1:8" ht="19.5" customHeight="1" x14ac:dyDescent="0.15">
      <c r="A42" s="97" t="s">
        <v>41</v>
      </c>
      <c r="B42" s="104">
        <v>45514</v>
      </c>
      <c r="C42" s="72">
        <v>0.52</v>
      </c>
      <c r="D42" s="99" t="s">
        <v>730</v>
      </c>
      <c r="E42" s="100">
        <v>1</v>
      </c>
      <c r="F42" s="100" t="s">
        <v>48</v>
      </c>
      <c r="G42" s="101" t="s">
        <v>17</v>
      </c>
      <c r="H42" s="102" t="s">
        <v>257</v>
      </c>
    </row>
    <row r="43" spans="1:8" ht="19.5" customHeight="1" x14ac:dyDescent="0.15">
      <c r="A43" s="97" t="s">
        <v>41</v>
      </c>
      <c r="B43" s="104">
        <v>45514</v>
      </c>
      <c r="C43" s="72">
        <v>1.04</v>
      </c>
      <c r="D43" s="99" t="s">
        <v>731</v>
      </c>
      <c r="E43" s="100">
        <v>1</v>
      </c>
      <c r="F43" s="100" t="s">
        <v>48</v>
      </c>
      <c r="G43" s="101" t="s">
        <v>17</v>
      </c>
      <c r="H43" s="103" t="s">
        <v>257</v>
      </c>
    </row>
    <row r="44" spans="1:8" ht="19.5" customHeight="1" x14ac:dyDescent="0.15">
      <c r="A44" s="97" t="s">
        <v>41</v>
      </c>
      <c r="B44" s="104">
        <v>45514</v>
      </c>
      <c r="C44" s="72">
        <v>1.39</v>
      </c>
      <c r="D44" s="99" t="s">
        <v>732</v>
      </c>
      <c r="E44" s="100">
        <v>1</v>
      </c>
      <c r="F44" s="100" t="s">
        <v>48</v>
      </c>
      <c r="G44" s="101" t="s">
        <v>17</v>
      </c>
      <c r="H44" s="103" t="s">
        <v>257</v>
      </c>
    </row>
    <row r="45" spans="1:8" ht="19.5" customHeight="1" x14ac:dyDescent="0.15">
      <c r="A45" s="97" t="s">
        <v>41</v>
      </c>
      <c r="B45" s="104">
        <v>45514</v>
      </c>
      <c r="C45" s="72">
        <v>1.79</v>
      </c>
      <c r="D45" s="99" t="s">
        <v>733</v>
      </c>
      <c r="E45" s="100">
        <v>3</v>
      </c>
      <c r="F45" s="100" t="s">
        <v>48</v>
      </c>
      <c r="G45" s="101" t="s">
        <v>17</v>
      </c>
      <c r="H45" s="102" t="s">
        <v>257</v>
      </c>
    </row>
    <row r="46" spans="1:8" ht="19.5" customHeight="1" x14ac:dyDescent="0.15">
      <c r="A46" s="97" t="s">
        <v>41</v>
      </c>
      <c r="B46" s="104">
        <v>45514</v>
      </c>
      <c r="C46" s="72">
        <v>1.39</v>
      </c>
      <c r="D46" s="99" t="s">
        <v>734</v>
      </c>
      <c r="E46" s="100">
        <v>1</v>
      </c>
      <c r="F46" s="100" t="s">
        <v>69</v>
      </c>
      <c r="G46" s="101" t="s">
        <v>18</v>
      </c>
      <c r="H46" s="102" t="s">
        <v>257</v>
      </c>
    </row>
    <row r="47" spans="1:8" ht="19.5" customHeight="1" x14ac:dyDescent="0.15">
      <c r="A47" s="97" t="s">
        <v>41</v>
      </c>
      <c r="B47" s="104">
        <v>45514</v>
      </c>
      <c r="C47" s="72">
        <v>1.69</v>
      </c>
      <c r="D47" s="99" t="s">
        <v>735</v>
      </c>
      <c r="E47" s="100">
        <v>1</v>
      </c>
      <c r="F47" s="100" t="s">
        <v>69</v>
      </c>
      <c r="G47" s="101" t="s">
        <v>18</v>
      </c>
      <c r="H47" s="102" t="s">
        <v>257</v>
      </c>
    </row>
    <row r="48" spans="1:8" ht="19.5" customHeight="1" x14ac:dyDescent="0.15">
      <c r="A48" s="97" t="s">
        <v>41</v>
      </c>
      <c r="B48" s="104">
        <v>45514</v>
      </c>
      <c r="C48" s="72">
        <v>17</v>
      </c>
      <c r="D48" s="99" t="s">
        <v>736</v>
      </c>
      <c r="E48" s="100">
        <v>4</v>
      </c>
      <c r="F48" s="99" t="s">
        <v>737</v>
      </c>
      <c r="G48" s="101" t="s">
        <v>22</v>
      </c>
      <c r="H48" s="102" t="s">
        <v>257</v>
      </c>
    </row>
    <row r="49" spans="1:8" ht="19.5" customHeight="1" x14ac:dyDescent="0.15">
      <c r="A49" s="97" t="s">
        <v>41</v>
      </c>
      <c r="B49" s="98">
        <v>45515</v>
      </c>
      <c r="C49" s="72">
        <v>18.989999999999998</v>
      </c>
      <c r="D49" s="99" t="s">
        <v>738</v>
      </c>
      <c r="E49" s="100"/>
      <c r="F49" s="99" t="s">
        <v>737</v>
      </c>
      <c r="G49" s="101" t="s">
        <v>22</v>
      </c>
      <c r="H49" s="102" t="s">
        <v>278</v>
      </c>
    </row>
    <row r="50" spans="1:8" ht="19.5" customHeight="1" x14ac:dyDescent="0.15">
      <c r="A50" s="97" t="s">
        <v>41</v>
      </c>
      <c r="B50" s="98">
        <v>45515</v>
      </c>
      <c r="C50" s="72">
        <v>12</v>
      </c>
      <c r="D50" s="99" t="s">
        <v>739</v>
      </c>
      <c r="E50" s="100">
        <v>4</v>
      </c>
      <c r="F50" s="99" t="s">
        <v>737</v>
      </c>
      <c r="G50" s="101" t="s">
        <v>22</v>
      </c>
      <c r="H50" s="102" t="s">
        <v>257</v>
      </c>
    </row>
    <row r="51" spans="1:8" ht="19.5" customHeight="1" x14ac:dyDescent="0.15">
      <c r="A51" s="97" t="s">
        <v>41</v>
      </c>
      <c r="B51" s="98">
        <v>45515</v>
      </c>
      <c r="C51" s="72">
        <v>20</v>
      </c>
      <c r="D51" s="99" t="s">
        <v>740</v>
      </c>
      <c r="E51" s="100">
        <v>4</v>
      </c>
      <c r="F51" s="99" t="s">
        <v>737</v>
      </c>
      <c r="G51" s="101" t="s">
        <v>22</v>
      </c>
      <c r="H51" s="102" t="s">
        <v>278</v>
      </c>
    </row>
    <row r="52" spans="1:8" ht="19.5" customHeight="1" x14ac:dyDescent="0.15">
      <c r="A52" s="97" t="s">
        <v>41</v>
      </c>
      <c r="B52" s="98">
        <v>45515</v>
      </c>
      <c r="C52" s="72">
        <v>20.75</v>
      </c>
      <c r="D52" s="99" t="s">
        <v>741</v>
      </c>
      <c r="E52" s="100">
        <v>2</v>
      </c>
      <c r="F52" s="99" t="s">
        <v>742</v>
      </c>
      <c r="G52" s="101" t="s">
        <v>22</v>
      </c>
      <c r="H52" s="103" t="s">
        <v>278</v>
      </c>
    </row>
    <row r="53" spans="1:8" ht="19.5" customHeight="1" x14ac:dyDescent="0.15">
      <c r="A53" s="97" t="s">
        <v>41</v>
      </c>
      <c r="B53" s="104">
        <v>45517</v>
      </c>
      <c r="C53" s="72">
        <v>3.99</v>
      </c>
      <c r="D53" s="99" t="s">
        <v>247</v>
      </c>
      <c r="E53" s="100">
        <v>24</v>
      </c>
      <c r="F53" s="99" t="s">
        <v>264</v>
      </c>
      <c r="G53" s="101" t="s">
        <v>18</v>
      </c>
      <c r="H53" s="102" t="s">
        <v>257</v>
      </c>
    </row>
    <row r="54" spans="1:8" ht="19.5" customHeight="1" x14ac:dyDescent="0.15">
      <c r="A54" s="97" t="s">
        <v>41</v>
      </c>
      <c r="B54" s="104">
        <v>45517</v>
      </c>
      <c r="C54" s="72">
        <v>1.45</v>
      </c>
      <c r="D54" s="99" t="s">
        <v>743</v>
      </c>
      <c r="E54" s="100"/>
      <c r="F54" s="99" t="s">
        <v>69</v>
      </c>
      <c r="G54" s="101" t="s">
        <v>17</v>
      </c>
      <c r="H54" s="102" t="s">
        <v>257</v>
      </c>
    </row>
    <row r="55" spans="1:8" ht="19.5" customHeight="1" x14ac:dyDescent="0.15">
      <c r="A55" s="97" t="s">
        <v>41</v>
      </c>
      <c r="B55" s="104">
        <v>45517</v>
      </c>
      <c r="C55" s="72">
        <v>1.19</v>
      </c>
      <c r="D55" s="99" t="s">
        <v>546</v>
      </c>
      <c r="E55" s="100"/>
      <c r="F55" s="99" t="s">
        <v>69</v>
      </c>
      <c r="G55" s="101" t="s">
        <v>17</v>
      </c>
      <c r="H55" s="103" t="s">
        <v>257</v>
      </c>
    </row>
    <row r="56" spans="1:8" ht="19.5" customHeight="1" x14ac:dyDescent="0.15">
      <c r="A56" s="97" t="s">
        <v>41</v>
      </c>
      <c r="B56" s="104">
        <v>45517</v>
      </c>
      <c r="C56" s="72">
        <v>20</v>
      </c>
      <c r="D56" s="99" t="s">
        <v>744</v>
      </c>
      <c r="E56" s="100"/>
      <c r="F56" s="99" t="s">
        <v>745</v>
      </c>
      <c r="G56" s="101" t="s">
        <v>27</v>
      </c>
      <c r="H56" s="103" t="s">
        <v>278</v>
      </c>
    </row>
    <row r="57" spans="1:8" ht="19.5" customHeight="1" x14ac:dyDescent="0.15">
      <c r="A57" s="97" t="s">
        <v>41</v>
      </c>
      <c r="B57" s="104">
        <v>45517</v>
      </c>
      <c r="C57" s="72">
        <v>5.0599999999999996</v>
      </c>
      <c r="D57" s="99" t="s">
        <v>746</v>
      </c>
      <c r="E57" s="100"/>
      <c r="F57" s="99" t="s">
        <v>69</v>
      </c>
      <c r="G57" s="101" t="s">
        <v>16</v>
      </c>
      <c r="H57" s="103" t="s">
        <v>278</v>
      </c>
    </row>
    <row r="58" spans="1:8" ht="19.5" customHeight="1" x14ac:dyDescent="0.15">
      <c r="A58" s="97" t="s">
        <v>41</v>
      </c>
      <c r="B58" s="104">
        <v>45517</v>
      </c>
      <c r="C58" s="72">
        <v>4.37</v>
      </c>
      <c r="D58" s="99" t="s">
        <v>746</v>
      </c>
      <c r="E58" s="100"/>
      <c r="F58" s="99" t="s">
        <v>69</v>
      </c>
      <c r="G58" s="101" t="s">
        <v>16</v>
      </c>
      <c r="H58" s="103" t="s">
        <v>278</v>
      </c>
    </row>
    <row r="59" spans="1:8" ht="19.5" customHeight="1" x14ac:dyDescent="0.15">
      <c r="A59" s="97" t="s">
        <v>41</v>
      </c>
      <c r="B59" s="104">
        <v>45517</v>
      </c>
      <c r="C59" s="72">
        <v>5.98</v>
      </c>
      <c r="D59" s="99" t="s">
        <v>692</v>
      </c>
      <c r="E59" s="100"/>
      <c r="F59" s="99" t="s">
        <v>69</v>
      </c>
      <c r="G59" s="101" t="s">
        <v>16</v>
      </c>
      <c r="H59" s="103" t="s">
        <v>278</v>
      </c>
    </row>
    <row r="60" spans="1:8" ht="19.5" customHeight="1" x14ac:dyDescent="0.15">
      <c r="A60" s="97" t="s">
        <v>41</v>
      </c>
      <c r="B60" s="104">
        <v>45521</v>
      </c>
      <c r="C60" s="113">
        <v>23.99</v>
      </c>
      <c r="D60" s="99" t="s">
        <v>747</v>
      </c>
      <c r="E60" s="100"/>
      <c r="F60" s="99"/>
      <c r="G60" s="101" t="s">
        <v>22</v>
      </c>
      <c r="H60" s="102" t="s">
        <v>278</v>
      </c>
    </row>
    <row r="61" spans="1:8" ht="19.5" customHeight="1" x14ac:dyDescent="0.15">
      <c r="A61" s="97" t="s">
        <v>41</v>
      </c>
      <c r="B61" s="104">
        <v>45521</v>
      </c>
      <c r="C61" s="72">
        <v>5.9</v>
      </c>
      <c r="D61" s="99" t="s">
        <v>748</v>
      </c>
      <c r="E61" s="100"/>
      <c r="F61" s="100"/>
      <c r="G61" s="101" t="s">
        <v>22</v>
      </c>
      <c r="H61" s="102" t="s">
        <v>278</v>
      </c>
    </row>
    <row r="62" spans="1:8" ht="19.5" customHeight="1" x14ac:dyDescent="0.15">
      <c r="A62" s="97" t="s">
        <v>56</v>
      </c>
      <c r="B62" s="104">
        <v>45521</v>
      </c>
      <c r="C62" s="106">
        <v>14</v>
      </c>
      <c r="D62" s="99" t="s">
        <v>749</v>
      </c>
      <c r="E62" s="100"/>
      <c r="F62" s="100" t="s">
        <v>750</v>
      </c>
      <c r="G62" s="101" t="s">
        <v>22</v>
      </c>
      <c r="H62" s="102" t="s">
        <v>278</v>
      </c>
    </row>
    <row r="63" spans="1:8" ht="19.5" customHeight="1" x14ac:dyDescent="0.15">
      <c r="A63" s="97" t="s">
        <v>41</v>
      </c>
      <c r="B63" s="104">
        <v>45521</v>
      </c>
      <c r="C63" s="72">
        <v>6.38</v>
      </c>
      <c r="D63" s="99" t="s">
        <v>579</v>
      </c>
      <c r="E63" s="100"/>
      <c r="F63" s="100" t="s">
        <v>751</v>
      </c>
      <c r="G63" s="101" t="s">
        <v>18</v>
      </c>
      <c r="H63" s="102" t="s">
        <v>278</v>
      </c>
    </row>
    <row r="64" spans="1:8" ht="19.5" customHeight="1" x14ac:dyDescent="0.15">
      <c r="A64" s="97" t="s">
        <v>41</v>
      </c>
      <c r="B64" s="104">
        <v>45521</v>
      </c>
      <c r="C64" s="72">
        <v>0.9</v>
      </c>
      <c r="D64" s="99" t="s">
        <v>752</v>
      </c>
      <c r="E64" s="100"/>
      <c r="F64" s="100" t="s">
        <v>751</v>
      </c>
      <c r="G64" s="101" t="s">
        <v>18</v>
      </c>
      <c r="H64" s="102" t="s">
        <v>278</v>
      </c>
    </row>
    <row r="65" spans="1:8" ht="19.5" customHeight="1" x14ac:dyDescent="0.15">
      <c r="A65" s="97" t="s">
        <v>41</v>
      </c>
      <c r="B65" s="104">
        <v>45521</v>
      </c>
      <c r="C65" s="72">
        <v>1</v>
      </c>
      <c r="D65" s="99" t="s">
        <v>719</v>
      </c>
      <c r="E65" s="100"/>
      <c r="F65" s="100" t="s">
        <v>751</v>
      </c>
      <c r="G65" s="101" t="s">
        <v>18</v>
      </c>
      <c r="H65" s="102" t="s">
        <v>278</v>
      </c>
    </row>
    <row r="66" spans="1:8" ht="19.5" customHeight="1" x14ac:dyDescent="0.15">
      <c r="A66" s="97" t="s">
        <v>41</v>
      </c>
      <c r="B66" s="104">
        <v>45521</v>
      </c>
      <c r="C66" s="72">
        <v>1.1399999999999999</v>
      </c>
      <c r="D66" s="99" t="s">
        <v>753</v>
      </c>
      <c r="E66" s="100"/>
      <c r="F66" s="100" t="s">
        <v>751</v>
      </c>
      <c r="G66" s="101" t="s">
        <v>18</v>
      </c>
      <c r="H66" s="102" t="s">
        <v>278</v>
      </c>
    </row>
    <row r="67" spans="1:8" ht="19.5" customHeight="1" x14ac:dyDescent="0.15">
      <c r="A67" s="97" t="s">
        <v>41</v>
      </c>
      <c r="B67" s="104">
        <v>45521</v>
      </c>
      <c r="C67" s="72">
        <v>2.5499999999999998</v>
      </c>
      <c r="D67" s="99" t="s">
        <v>754</v>
      </c>
      <c r="E67" s="100"/>
      <c r="F67" s="100" t="s">
        <v>751</v>
      </c>
      <c r="G67" s="101" t="s">
        <v>18</v>
      </c>
      <c r="H67" s="102" t="s">
        <v>278</v>
      </c>
    </row>
    <row r="68" spans="1:8" ht="19.5" customHeight="1" x14ac:dyDescent="0.15">
      <c r="A68" s="97" t="s">
        <v>41</v>
      </c>
      <c r="B68" s="104">
        <v>45521</v>
      </c>
      <c r="C68" s="72">
        <v>3.39</v>
      </c>
      <c r="D68" s="99" t="s">
        <v>270</v>
      </c>
      <c r="E68" s="100"/>
      <c r="F68" s="100" t="s">
        <v>751</v>
      </c>
      <c r="G68" s="101" t="s">
        <v>18</v>
      </c>
      <c r="H68" s="102" t="s">
        <v>278</v>
      </c>
    </row>
    <row r="69" spans="1:8" ht="19.5" customHeight="1" x14ac:dyDescent="0.15">
      <c r="A69" s="97" t="s">
        <v>56</v>
      </c>
      <c r="B69" s="104">
        <v>45521</v>
      </c>
      <c r="C69" s="106">
        <v>11</v>
      </c>
      <c r="D69" s="99" t="s">
        <v>755</v>
      </c>
      <c r="E69" s="100"/>
      <c r="F69" s="100" t="s">
        <v>750</v>
      </c>
      <c r="G69" s="101" t="s">
        <v>22</v>
      </c>
      <c r="H69" s="102" t="s">
        <v>278</v>
      </c>
    </row>
    <row r="70" spans="1:8" ht="19.5" customHeight="1" x14ac:dyDescent="0.15">
      <c r="A70" s="97" t="s">
        <v>41</v>
      </c>
      <c r="B70" s="104">
        <v>45521</v>
      </c>
      <c r="C70" s="72">
        <v>3.72</v>
      </c>
      <c r="D70" s="99" t="s">
        <v>756</v>
      </c>
      <c r="E70" s="100"/>
      <c r="F70" s="100" t="s">
        <v>522</v>
      </c>
      <c r="G70" s="101" t="s">
        <v>20</v>
      </c>
      <c r="H70" s="102" t="s">
        <v>278</v>
      </c>
    </row>
    <row r="71" spans="1:8" ht="19.5" customHeight="1" x14ac:dyDescent="0.15">
      <c r="A71" s="97" t="s">
        <v>41</v>
      </c>
      <c r="B71" s="104">
        <v>45521</v>
      </c>
      <c r="C71" s="72">
        <v>1.86</v>
      </c>
      <c r="D71" s="99" t="s">
        <v>757</v>
      </c>
      <c r="E71" s="100"/>
      <c r="F71" s="100" t="s">
        <v>522</v>
      </c>
      <c r="G71" s="101" t="s">
        <v>20</v>
      </c>
      <c r="H71" s="102" t="s">
        <v>278</v>
      </c>
    </row>
    <row r="72" spans="1:8" ht="19.5" customHeight="1" x14ac:dyDescent="0.15">
      <c r="A72" s="97" t="s">
        <v>56</v>
      </c>
      <c r="B72" s="104">
        <v>45521</v>
      </c>
      <c r="C72" s="106">
        <v>2.5</v>
      </c>
      <c r="D72" s="99" t="s">
        <v>758</v>
      </c>
      <c r="E72" s="100"/>
      <c r="F72" s="100" t="s">
        <v>223</v>
      </c>
      <c r="G72" s="101" t="s">
        <v>22</v>
      </c>
      <c r="H72" s="102" t="s">
        <v>278</v>
      </c>
    </row>
    <row r="73" spans="1:8" ht="19.5" customHeight="1" x14ac:dyDescent="0.15">
      <c r="A73" s="97" t="s">
        <v>41</v>
      </c>
      <c r="B73" s="104">
        <v>45522</v>
      </c>
      <c r="C73" s="72">
        <v>1.0900000000000001</v>
      </c>
      <c r="D73" s="99" t="s">
        <v>759</v>
      </c>
      <c r="E73" s="100"/>
      <c r="F73" s="100" t="s">
        <v>103</v>
      </c>
      <c r="G73" s="101" t="s">
        <v>26</v>
      </c>
      <c r="H73" s="102" t="s">
        <v>257</v>
      </c>
    </row>
    <row r="74" spans="1:8" ht="19.5" customHeight="1" x14ac:dyDescent="0.15">
      <c r="A74" s="97" t="s">
        <v>41</v>
      </c>
      <c r="B74" s="104">
        <v>45522</v>
      </c>
      <c r="C74" s="72">
        <f>5.19-1.04</f>
        <v>4.1500000000000004</v>
      </c>
      <c r="D74" s="99" t="s">
        <v>760</v>
      </c>
      <c r="E74" s="100"/>
      <c r="F74" s="100" t="s">
        <v>103</v>
      </c>
      <c r="G74" s="101" t="s">
        <v>16</v>
      </c>
      <c r="H74" s="102" t="s">
        <v>257</v>
      </c>
    </row>
    <row r="75" spans="1:8" ht="19.5" customHeight="1" x14ac:dyDescent="0.15">
      <c r="A75" s="97" t="s">
        <v>41</v>
      </c>
      <c r="B75" s="104">
        <v>45522</v>
      </c>
      <c r="C75" s="72">
        <v>0.85</v>
      </c>
      <c r="D75" s="99" t="s">
        <v>598</v>
      </c>
      <c r="E75" s="100"/>
      <c r="F75" s="100" t="s">
        <v>103</v>
      </c>
      <c r="G75" s="101" t="s">
        <v>17</v>
      </c>
      <c r="H75" s="102" t="s">
        <v>257</v>
      </c>
    </row>
    <row r="76" spans="1:8" ht="19.5" customHeight="1" x14ac:dyDescent="0.15">
      <c r="A76" s="97" t="s">
        <v>41</v>
      </c>
      <c r="B76" s="104">
        <v>45522</v>
      </c>
      <c r="C76" s="72">
        <v>1.19</v>
      </c>
      <c r="D76" s="99" t="s">
        <v>732</v>
      </c>
      <c r="E76" s="100"/>
      <c r="F76" s="100" t="s">
        <v>103</v>
      </c>
      <c r="G76" s="101" t="s">
        <v>17</v>
      </c>
      <c r="H76" s="102" t="s">
        <v>257</v>
      </c>
    </row>
    <row r="77" spans="1:8" ht="19.5" customHeight="1" x14ac:dyDescent="0.15">
      <c r="A77" s="97" t="s">
        <v>41</v>
      </c>
      <c r="B77" s="104">
        <v>45522</v>
      </c>
      <c r="C77" s="72">
        <v>2</v>
      </c>
      <c r="D77" s="99" t="s">
        <v>761</v>
      </c>
      <c r="E77" s="100"/>
      <c r="F77" s="99" t="s">
        <v>365</v>
      </c>
      <c r="G77" s="101" t="s">
        <v>27</v>
      </c>
      <c r="H77" s="102" t="s">
        <v>278</v>
      </c>
    </row>
    <row r="78" spans="1:8" ht="19.5" customHeight="1" x14ac:dyDescent="0.15">
      <c r="A78" s="97" t="s">
        <v>41</v>
      </c>
      <c r="B78" s="104">
        <v>45518</v>
      </c>
      <c r="C78" s="72">
        <v>0.78</v>
      </c>
      <c r="D78" s="99" t="s">
        <v>762</v>
      </c>
      <c r="E78" s="100"/>
      <c r="F78" s="99" t="s">
        <v>48</v>
      </c>
      <c r="G78" s="101" t="s">
        <v>18</v>
      </c>
      <c r="H78" s="102" t="s">
        <v>278</v>
      </c>
    </row>
    <row r="79" spans="1:8" ht="19.5" customHeight="1" x14ac:dyDescent="0.15">
      <c r="A79" s="97" t="s">
        <v>41</v>
      </c>
      <c r="B79" s="104">
        <v>45518</v>
      </c>
      <c r="C79" s="72">
        <v>1</v>
      </c>
      <c r="D79" s="99" t="s">
        <v>267</v>
      </c>
      <c r="E79" s="100"/>
      <c r="F79" s="99" t="s">
        <v>48</v>
      </c>
      <c r="G79" s="101" t="s">
        <v>18</v>
      </c>
      <c r="H79" s="102" t="s">
        <v>278</v>
      </c>
    </row>
    <row r="80" spans="1:8" ht="19.5" customHeight="1" x14ac:dyDescent="0.15">
      <c r="A80" s="97" t="s">
        <v>41</v>
      </c>
      <c r="B80" s="104">
        <v>45518</v>
      </c>
      <c r="C80" s="72">
        <v>2.34</v>
      </c>
      <c r="D80" s="99" t="s">
        <v>410</v>
      </c>
      <c r="E80" s="100"/>
      <c r="F80" s="99" t="s">
        <v>48</v>
      </c>
      <c r="G80" s="101" t="s">
        <v>17</v>
      </c>
      <c r="H80" s="102" t="s">
        <v>278</v>
      </c>
    </row>
    <row r="81" spans="1:8" ht="19.5" customHeight="1" x14ac:dyDescent="0.15">
      <c r="A81" s="97" t="s">
        <v>41</v>
      </c>
      <c r="B81" s="104">
        <v>45524</v>
      </c>
      <c r="C81" s="72">
        <v>1.36</v>
      </c>
      <c r="D81" s="99" t="s">
        <v>216</v>
      </c>
      <c r="E81" s="100"/>
      <c r="F81" s="99" t="s">
        <v>48</v>
      </c>
      <c r="G81" s="101" t="s">
        <v>18</v>
      </c>
      <c r="H81" s="102" t="s">
        <v>278</v>
      </c>
    </row>
    <row r="82" spans="1:8" ht="19.5" customHeight="1" x14ac:dyDescent="0.15">
      <c r="A82" s="97" t="s">
        <v>41</v>
      </c>
      <c r="B82" s="104">
        <v>45524</v>
      </c>
      <c r="C82" s="72">
        <v>1.8</v>
      </c>
      <c r="D82" s="99" t="s">
        <v>310</v>
      </c>
      <c r="E82" s="100"/>
      <c r="F82" s="99" t="s">
        <v>48</v>
      </c>
      <c r="G82" s="101" t="s">
        <v>18</v>
      </c>
      <c r="H82" s="102" t="s">
        <v>278</v>
      </c>
    </row>
    <row r="83" spans="1:8" ht="19.5" customHeight="1" x14ac:dyDescent="0.15">
      <c r="A83" s="97" t="s">
        <v>41</v>
      </c>
      <c r="B83" s="104">
        <v>45524</v>
      </c>
      <c r="C83" s="72">
        <v>1.98</v>
      </c>
      <c r="D83" s="99" t="s">
        <v>729</v>
      </c>
      <c r="E83" s="100"/>
      <c r="F83" s="99" t="s">
        <v>48</v>
      </c>
      <c r="G83" s="101" t="s">
        <v>18</v>
      </c>
      <c r="H83" s="102" t="s">
        <v>278</v>
      </c>
    </row>
    <row r="84" spans="1:8" ht="19.5" customHeight="1" x14ac:dyDescent="0.15">
      <c r="A84" s="97" t="s">
        <v>41</v>
      </c>
      <c r="B84" s="104">
        <v>45524</v>
      </c>
      <c r="C84" s="72">
        <v>7.02</v>
      </c>
      <c r="D84" s="99" t="s">
        <v>314</v>
      </c>
      <c r="E84" s="100"/>
      <c r="F84" s="99" t="s">
        <v>48</v>
      </c>
      <c r="G84" s="101" t="s">
        <v>18</v>
      </c>
      <c r="H84" s="102" t="s">
        <v>278</v>
      </c>
    </row>
    <row r="85" spans="1:8" ht="19.5" customHeight="1" x14ac:dyDescent="0.15">
      <c r="A85" s="97" t="s">
        <v>41</v>
      </c>
      <c r="B85" s="104">
        <v>45524</v>
      </c>
      <c r="C85" s="72">
        <v>6.42</v>
      </c>
      <c r="D85" s="99" t="s">
        <v>330</v>
      </c>
      <c r="E85" s="100"/>
      <c r="F85" s="99" t="s">
        <v>48</v>
      </c>
      <c r="G85" s="101" t="s">
        <v>18</v>
      </c>
      <c r="H85" s="102" t="s">
        <v>278</v>
      </c>
    </row>
    <row r="86" spans="1:8" ht="19.5" customHeight="1" x14ac:dyDescent="0.15">
      <c r="A86" s="97" t="s">
        <v>41</v>
      </c>
      <c r="B86" s="104">
        <v>45524</v>
      </c>
      <c r="C86" s="72">
        <v>5</v>
      </c>
      <c r="D86" s="99" t="s">
        <v>277</v>
      </c>
      <c r="E86" s="100"/>
      <c r="F86" s="99" t="s">
        <v>48</v>
      </c>
      <c r="G86" s="101" t="s">
        <v>18</v>
      </c>
      <c r="H86" s="102" t="s">
        <v>278</v>
      </c>
    </row>
    <row r="87" spans="1:8" ht="19.5" customHeight="1" x14ac:dyDescent="0.15">
      <c r="A87" s="97" t="s">
        <v>41</v>
      </c>
      <c r="B87" s="104">
        <v>45524</v>
      </c>
      <c r="C87" s="72">
        <v>2.36</v>
      </c>
      <c r="D87" s="99" t="s">
        <v>410</v>
      </c>
      <c r="E87" s="100"/>
      <c r="F87" s="99" t="s">
        <v>48</v>
      </c>
      <c r="G87" s="101" t="s">
        <v>17</v>
      </c>
      <c r="H87" s="102" t="s">
        <v>278</v>
      </c>
    </row>
    <row r="88" spans="1:8" ht="19.5" customHeight="1" x14ac:dyDescent="0.15">
      <c r="A88" s="97" t="s">
        <v>41</v>
      </c>
      <c r="B88" s="104">
        <v>45524</v>
      </c>
      <c r="C88" s="72">
        <v>3.99</v>
      </c>
      <c r="D88" s="99" t="s">
        <v>247</v>
      </c>
      <c r="E88" s="100"/>
      <c r="F88" s="99" t="s">
        <v>48</v>
      </c>
      <c r="G88" s="101" t="s">
        <v>18</v>
      </c>
      <c r="H88" s="102" t="s">
        <v>278</v>
      </c>
    </row>
    <row r="89" spans="1:8" ht="19.5" customHeight="1" x14ac:dyDescent="0.15">
      <c r="A89" s="97" t="s">
        <v>56</v>
      </c>
      <c r="B89" s="104">
        <v>45524</v>
      </c>
      <c r="C89" s="106">
        <v>1.19</v>
      </c>
      <c r="D89" s="99" t="s">
        <v>546</v>
      </c>
      <c r="E89" s="100"/>
      <c r="F89" s="100" t="s">
        <v>69</v>
      </c>
      <c r="G89" s="101" t="s">
        <v>17</v>
      </c>
      <c r="H89" s="102" t="s">
        <v>278</v>
      </c>
    </row>
    <row r="90" spans="1:8" ht="19.5" customHeight="1" x14ac:dyDescent="0.15">
      <c r="A90" s="97" t="s">
        <v>41</v>
      </c>
      <c r="B90" s="98">
        <v>45523</v>
      </c>
      <c r="C90" s="72">
        <v>22.99</v>
      </c>
      <c r="D90" s="99" t="s">
        <v>763</v>
      </c>
      <c r="E90" s="100"/>
      <c r="F90" s="100" t="s">
        <v>208</v>
      </c>
      <c r="G90" s="101" t="s">
        <v>26</v>
      </c>
      <c r="H90" s="102" t="s">
        <v>278</v>
      </c>
    </row>
    <row r="91" spans="1:8" ht="19.5" customHeight="1" x14ac:dyDescent="0.15">
      <c r="A91" s="97" t="s">
        <v>56</v>
      </c>
      <c r="B91" s="98">
        <v>45525</v>
      </c>
      <c r="C91" s="106">
        <v>3.19</v>
      </c>
      <c r="D91" s="99" t="s">
        <v>764</v>
      </c>
      <c r="E91" s="100"/>
      <c r="F91" s="100" t="s">
        <v>103</v>
      </c>
      <c r="G91" s="101" t="s">
        <v>16</v>
      </c>
      <c r="H91" s="102" t="s">
        <v>257</v>
      </c>
    </row>
    <row r="92" spans="1:8" ht="19.5" customHeight="1" x14ac:dyDescent="0.15">
      <c r="A92" s="97" t="s">
        <v>41</v>
      </c>
      <c r="B92" s="98">
        <v>45526</v>
      </c>
      <c r="C92" s="72">
        <v>2.4900000000000002</v>
      </c>
      <c r="D92" s="99" t="s">
        <v>765</v>
      </c>
      <c r="E92" s="100"/>
      <c r="F92" s="100" t="s">
        <v>103</v>
      </c>
      <c r="G92" s="101" t="s">
        <v>18</v>
      </c>
      <c r="H92" s="102" t="s">
        <v>278</v>
      </c>
    </row>
    <row r="93" spans="1:8" ht="19.5" customHeight="1" x14ac:dyDescent="0.15">
      <c r="A93" s="97" t="s">
        <v>41</v>
      </c>
      <c r="B93" s="98">
        <v>45526</v>
      </c>
      <c r="C93" s="72">
        <v>3.98</v>
      </c>
      <c r="D93" s="99" t="s">
        <v>766</v>
      </c>
      <c r="E93" s="100"/>
      <c r="F93" s="100" t="s">
        <v>103</v>
      </c>
      <c r="G93" s="101" t="s">
        <v>16</v>
      </c>
      <c r="H93" s="102" t="s">
        <v>278</v>
      </c>
    </row>
    <row r="94" spans="1:8" ht="19.5" customHeight="1" x14ac:dyDescent="0.15">
      <c r="A94" s="97" t="s">
        <v>41</v>
      </c>
      <c r="B94" s="98">
        <v>45526</v>
      </c>
      <c r="C94" s="72">
        <v>3.99</v>
      </c>
      <c r="D94" s="99" t="s">
        <v>767</v>
      </c>
      <c r="E94" s="100"/>
      <c r="F94" s="100" t="s">
        <v>103</v>
      </c>
      <c r="G94" s="101" t="s">
        <v>16</v>
      </c>
      <c r="H94" s="102" t="s">
        <v>278</v>
      </c>
    </row>
    <row r="95" spans="1:8" ht="19.5" customHeight="1" x14ac:dyDescent="0.15">
      <c r="A95" s="97" t="s">
        <v>41</v>
      </c>
      <c r="B95" s="98">
        <v>45527</v>
      </c>
      <c r="C95" s="72">
        <f>(1.75-0.44)</f>
        <v>1.31</v>
      </c>
      <c r="D95" s="99" t="s">
        <v>768</v>
      </c>
      <c r="E95" s="100"/>
      <c r="F95" s="100" t="s">
        <v>103</v>
      </c>
      <c r="G95" s="101" t="s">
        <v>18</v>
      </c>
      <c r="H95" s="102" t="s">
        <v>257</v>
      </c>
    </row>
    <row r="96" spans="1:8" ht="19.5" customHeight="1" x14ac:dyDescent="0.15">
      <c r="A96" s="97" t="s">
        <v>41</v>
      </c>
      <c r="B96" s="98">
        <v>45527</v>
      </c>
      <c r="C96" s="72">
        <v>2.09</v>
      </c>
      <c r="D96" s="99" t="s">
        <v>769</v>
      </c>
      <c r="E96" s="100"/>
      <c r="F96" s="100" t="s">
        <v>103</v>
      </c>
      <c r="G96" s="101" t="s">
        <v>18</v>
      </c>
      <c r="H96" s="102" t="s">
        <v>257</v>
      </c>
    </row>
    <row r="97" spans="1:8" ht="19.5" customHeight="1" x14ac:dyDescent="0.15">
      <c r="A97" s="97" t="s">
        <v>41</v>
      </c>
      <c r="B97" s="98">
        <v>45527</v>
      </c>
      <c r="C97" s="72">
        <v>1.99</v>
      </c>
      <c r="D97" s="99" t="s">
        <v>770</v>
      </c>
      <c r="E97" s="100"/>
      <c r="F97" s="100" t="s">
        <v>103</v>
      </c>
      <c r="G97" s="101" t="s">
        <v>18</v>
      </c>
      <c r="H97" s="102" t="s">
        <v>257</v>
      </c>
    </row>
    <row r="98" spans="1:8" ht="19.5" customHeight="1" x14ac:dyDescent="0.15">
      <c r="A98" s="97" t="s">
        <v>41</v>
      </c>
      <c r="B98" s="98">
        <v>45527</v>
      </c>
      <c r="C98" s="72">
        <v>1.45</v>
      </c>
      <c r="D98" s="99" t="s">
        <v>743</v>
      </c>
      <c r="E98" s="100"/>
      <c r="F98" s="100" t="s">
        <v>103</v>
      </c>
      <c r="G98" s="101" t="s">
        <v>17</v>
      </c>
      <c r="H98" s="102" t="s">
        <v>257</v>
      </c>
    </row>
    <row r="99" spans="1:8" ht="19.5" customHeight="1" x14ac:dyDescent="0.15">
      <c r="A99" s="97" t="s">
        <v>41</v>
      </c>
      <c r="B99" s="98">
        <v>45528</v>
      </c>
      <c r="C99" s="72">
        <v>10.19</v>
      </c>
      <c r="D99" s="99" t="s">
        <v>771</v>
      </c>
      <c r="E99" s="100"/>
      <c r="F99" s="100" t="s">
        <v>126</v>
      </c>
      <c r="G99" s="101" t="s">
        <v>27</v>
      </c>
      <c r="H99" s="102" t="s">
        <v>278</v>
      </c>
    </row>
    <row r="100" spans="1:8" ht="19.5" customHeight="1" x14ac:dyDescent="0.15">
      <c r="A100" s="97"/>
      <c r="B100" s="98"/>
      <c r="C100" s="106"/>
      <c r="D100" s="99"/>
      <c r="E100" s="100"/>
      <c r="F100" s="100"/>
      <c r="G100" s="101"/>
      <c r="H100" s="102"/>
    </row>
    <row r="101" spans="1:8" ht="19.5" customHeight="1" x14ac:dyDescent="0.15">
      <c r="A101" s="97"/>
      <c r="B101" s="98"/>
      <c r="C101" s="106"/>
      <c r="D101" s="99"/>
      <c r="E101" s="100"/>
      <c r="F101" s="100"/>
      <c r="G101" s="101"/>
      <c r="H101" s="102"/>
    </row>
    <row r="102" spans="1:8" ht="19.5" customHeight="1" x14ac:dyDescent="0.15">
      <c r="A102" s="97"/>
      <c r="B102" s="98"/>
      <c r="C102" s="106"/>
      <c r="D102" s="99"/>
      <c r="E102" s="100"/>
      <c r="F102" s="100"/>
      <c r="G102" s="101"/>
      <c r="H102" s="102"/>
    </row>
    <row r="103" spans="1:8" ht="19.5" customHeight="1" x14ac:dyDescent="0.15">
      <c r="A103" s="97"/>
      <c r="B103" s="98"/>
      <c r="C103" s="106"/>
      <c r="D103" s="99"/>
      <c r="E103" s="100"/>
      <c r="F103" s="100"/>
      <c r="G103" s="101"/>
      <c r="H103" s="102"/>
    </row>
    <row r="104" spans="1:8" ht="19.5" customHeight="1" x14ac:dyDescent="0.15">
      <c r="A104" s="97"/>
      <c r="B104" s="104"/>
      <c r="C104" s="106"/>
      <c r="D104" s="99"/>
      <c r="E104" s="100"/>
      <c r="F104" s="100"/>
      <c r="G104" s="101"/>
      <c r="H104" s="102"/>
    </row>
    <row r="105" spans="1:8" ht="19.5" customHeight="1" x14ac:dyDescent="0.15">
      <c r="A105" s="97"/>
      <c r="B105" s="98"/>
      <c r="C105" s="106"/>
      <c r="D105" s="99"/>
      <c r="E105" s="100"/>
      <c r="F105" s="100"/>
      <c r="G105" s="101"/>
      <c r="H105" s="102"/>
    </row>
  </sheetData>
  <mergeCells count="1">
    <mergeCell ref="B1:H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800-000000000000}">
          <x14:formula1>
            <xm:f>Resumen!$B$3:$C$20</xm:f>
          </x14:formula1>
          <xm:sqref>G6:G105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Resumen</vt:lpstr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Franca Tortarolo</cp:lastModifiedBy>
  <dcterms:modified xsi:type="dcterms:W3CDTF">2025-01-09T10:54:16Z</dcterms:modified>
</cp:coreProperties>
</file>