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75.xml" ContentType="application/vnd.openxmlformats-officedocument.spreadsheetml.worksheet+xml"/>
  <Override PartName="/xl/worksheets/sheet74.xml" ContentType="application/vnd.openxmlformats-officedocument.spreadsheetml.worksheet+xml"/>
  <Override PartName="/xl/worksheets/sheet73.xml" ContentType="application/vnd.openxmlformats-officedocument.spreadsheetml.worksheet+xml"/>
  <Override PartName="/xl/worksheets/sheet72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82.xml" ContentType="application/vnd.openxmlformats-officedocument.spreadsheetml.worksheet+xml"/>
  <Override PartName="/xl/worksheets/sheet81.xml" ContentType="application/vnd.openxmlformats-officedocument.spreadsheetml.worksheet+xml"/>
  <Override PartName="/xl/worksheets/sheet80.xml" ContentType="application/vnd.openxmlformats-officedocument.spreadsheetml.worksheet+xml"/>
  <Override PartName="/xl/worksheets/sheet79.xml" ContentType="application/vnd.openxmlformats-officedocument.spreadsheetml.worksheet+xml"/>
  <Override PartName="/xl/worksheets/sheet7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9.xml" ContentType="application/vnd.openxmlformats-officedocument.spreadsheetml.worksheet+xml"/>
  <Override PartName="/xl/worksheets/sheet62.xml" ContentType="application/vnd.openxmlformats-officedocument.spreadsheetml.worksheet+xml"/>
  <Override PartName="/xl/worksheets/sheet61.xml" ContentType="application/vnd.openxmlformats-officedocument.spreadsheetml.worksheet+xml"/>
  <Override PartName="/xl/worksheets/sheet60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0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06.xml" ContentType="application/vnd.openxmlformats-officedocument.spreadsheetml.worksheet+xml"/>
  <Override PartName="/xl/worksheets/sheet98.xml" ContentType="application/vnd.openxmlformats-officedocument.spreadsheetml.worksheet+xml"/>
  <Override PartName="/xl/worksheets/sheet97.xml" ContentType="application/vnd.openxmlformats-officedocument.spreadsheetml.worksheet+xml"/>
  <Override PartName="/xl/worksheets/sheet96.xml" ContentType="application/vnd.openxmlformats-officedocument.spreadsheetml.worksheet+xml"/>
  <Override PartName="/xl/worksheets/sheet89.xml" ContentType="application/vnd.openxmlformats-officedocument.spreadsheetml.worksheet+xml"/>
  <Override PartName="/xl/worksheets/sheet88.xml" ContentType="application/vnd.openxmlformats-officedocument.spreadsheetml.worksheet+xml"/>
  <Override PartName="/xl/worksheets/sheet87.xml" ContentType="application/vnd.openxmlformats-officedocument.spreadsheetml.worksheet+xml"/>
  <Override PartName="/xl/worksheets/sheet86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drawings/drawing1.xml" ContentType="application/vnd.openxmlformats-officedocument.drawing+xml"/>
  <Override PartName="/xl/worksheets/sheet58.xml" ContentType="application/vnd.openxmlformats-officedocument.spreadsheetml.worksheet+xml"/>
  <Override PartName="/xl/worksheets/sheet5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57.xml" ContentType="application/vnd.openxmlformats-officedocument.spreadsheetml.worksheet+xml"/>
  <Override PartName="/xl/worksheets/sheet29.xml" ContentType="application/vnd.openxmlformats-officedocument.spreadsheetml.worksheet+xml"/>
  <Override PartName="/xl/worksheets/sheet31.xml" ContentType="application/vnd.openxmlformats-officedocument.spreadsheetml.worksheet+xml"/>
  <Override PartName="/xl/worksheets/sheet48.xml" ContentType="application/vnd.openxmlformats-officedocument.spreadsheetml.worksheet+xml"/>
  <Override PartName="/xl/worksheets/sheet47.xml" ContentType="application/vnd.openxmlformats-officedocument.spreadsheetml.worksheet+xml"/>
  <Override PartName="/xl/worksheets/sheet46.xml" ContentType="application/vnd.openxmlformats-officedocument.spreadsheetml.worksheet+xml"/>
  <Override PartName="/xl/worksheets/sheet45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30.xml" ContentType="application/vnd.openxmlformats-officedocument.spreadsheetml.worksheet+xml"/>
  <Override PartName="/xl/worksheets/sheet44.xml" ContentType="application/vnd.openxmlformats-officedocument.spreadsheetml.worksheet+xml"/>
  <Override PartName="/xl/worksheets/sheet42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3.xml" ContentType="application/vnd.openxmlformats-officedocument.spreadsheetml.worksheet+xml"/>
  <Override PartName="/xl/worksheets/sheet36.xml" ContentType="application/vnd.openxmlformats-officedocument.spreadsheetml.worksheet+xml"/>
  <Override PartName="/xl/worksheets/sheet38.xml" ContentType="application/vnd.openxmlformats-officedocument.spreadsheetml.worksheet+xml"/>
  <Override PartName="/xl/worksheets/sheet37.xml" ContentType="application/vnd.openxmlformats-officedocument.spreadsheetml.worksheet+xml"/>
  <Override PartName="/xl/worksheets/sheet41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110" r:id="rId1"/>
    <sheet name="index" sheetId="4" r:id="rId2"/>
    <sheet name="factors" sheetId="6" r:id="rId3"/>
    <sheet name="TOTAL" sheetId="7" r:id="rId4"/>
    <sheet name="TITOT" sheetId="8" r:id="rId5"/>
    <sheet name="tipgt" sheetId="9" r:id="rId6"/>
    <sheet name="tipgtele" sheetId="10" r:id="rId7"/>
    <sheet name="tipgtchp" sheetId="11" r:id="rId8"/>
    <sheet name="tidh" sheetId="12" r:id="rId9"/>
    <sheet name="CEN" sheetId="13" r:id="rId10"/>
    <sheet name="cenrf" sheetId="14" r:id="rId11"/>
    <sheet name="cenog" sheetId="15" r:id="rId12"/>
    <sheet name="cennu" sheetId="16" r:id="rId13"/>
    <sheet name="cencm" sheetId="17" r:id="rId14"/>
    <sheet name="cenck" sheetId="18" r:id="rId15"/>
    <sheet name="cenbf" sheetId="19" r:id="rId16"/>
    <sheet name="cengw" sheetId="20" r:id="rId17"/>
    <sheet name="cenpf" sheetId="21" r:id="rId18"/>
    <sheet name="cenbr" sheetId="22" r:id="rId19"/>
    <sheet name="cench" sheetId="23" r:id="rId20"/>
    <sheet name="cencl" sheetId="24" r:id="rId21"/>
    <sheet name="cenlr" sheetId="25" r:id="rId22"/>
    <sheet name="cenbg" sheetId="26" r:id="rId23"/>
    <sheet name="cengl" sheetId="27" r:id="rId24"/>
    <sheet name="cenns" sheetId="28" r:id="rId25"/>
    <sheet name="CF" sheetId="29" r:id="rId26"/>
    <sheet name="CIN" sheetId="30" r:id="rId27"/>
    <sheet name="cisi" sheetId="31" r:id="rId28"/>
    <sheet name="cisb" sheetId="32" r:id="rId29"/>
    <sheet name="cise" sheetId="33" r:id="rId30"/>
    <sheet name="cnfm" sheetId="34" r:id="rId31"/>
    <sheet name="cnfa" sheetId="35" r:id="rId32"/>
    <sheet name="cnfp" sheetId="36" r:id="rId33"/>
    <sheet name="cnfs" sheetId="37" r:id="rId34"/>
    <sheet name="cnfo" sheetId="38" r:id="rId35"/>
    <sheet name="cchi" sheetId="39" r:id="rId36"/>
    <sheet name="cbch" sheetId="40" r:id="rId37"/>
    <sheet name="coch" sheetId="41" r:id="rId38"/>
    <sheet name="cpha" sheetId="42" r:id="rId39"/>
    <sheet name="cnmm" sheetId="43" r:id="rId40"/>
    <sheet name="ccem" sheetId="44" r:id="rId41"/>
    <sheet name="ccer" sheetId="45" r:id="rId42"/>
    <sheet name="cgla" sheetId="46" r:id="rId43"/>
    <sheet name="cppa" sheetId="47" r:id="rId44"/>
    <sheet name="cpul" sheetId="48" r:id="rId45"/>
    <sheet name="cpap" sheetId="49" r:id="rId46"/>
    <sheet name="cprp" sheetId="50" r:id="rId47"/>
    <sheet name="cfbt" sheetId="51" r:id="rId48"/>
    <sheet name="ctre" sheetId="52" r:id="rId49"/>
    <sheet name="cmae" sheetId="53" r:id="rId50"/>
    <sheet name="ctel" sheetId="54" r:id="rId51"/>
    <sheet name="cwwp" sheetId="55" r:id="rId52"/>
    <sheet name="cmiq" sheetId="56" r:id="rId53"/>
    <sheet name="ccon" sheetId="57" r:id="rId54"/>
    <sheet name="cnsi" sheetId="58" r:id="rId55"/>
    <sheet name="CDM" sheetId="59" r:id="rId56"/>
    <sheet name="cres" sheetId="60" r:id="rId57"/>
    <sheet name="cressh" sheetId="61" r:id="rId58"/>
    <sheet name="cressc" sheetId="62" r:id="rId59"/>
    <sheet name="creswh" sheetId="63" r:id="rId60"/>
    <sheet name="cresco" sheetId="64" r:id="rId61"/>
    <sheet name="cresrf" sheetId="65" r:id="rId62"/>
    <sheet name="creswm" sheetId="66" r:id="rId63"/>
    <sheet name="cresdr" sheetId="67" r:id="rId64"/>
    <sheet name="cresdw" sheetId="68" r:id="rId65"/>
    <sheet name="crestv" sheetId="69" r:id="rId66"/>
    <sheet name="cresit" sheetId="70" r:id="rId67"/>
    <sheet name="cresli" sheetId="71" r:id="rId68"/>
    <sheet name="cresoa" sheetId="72" r:id="rId69"/>
    <sheet name="cser" sheetId="73" r:id="rId70"/>
    <sheet name="csersh" sheetId="74" r:id="rId71"/>
    <sheet name="csersc" sheetId="75" r:id="rId72"/>
    <sheet name="cserhw" sheetId="76" r:id="rId73"/>
    <sheet name="cserca" sheetId="77" r:id="rId74"/>
    <sheet name="cserve" sheetId="78" r:id="rId75"/>
    <sheet name="csersl" sheetId="79" r:id="rId76"/>
    <sheet name="cserbl" sheetId="80" r:id="rId77"/>
    <sheet name="csercr" sheetId="81" r:id="rId78"/>
    <sheet name="cserbt" sheetId="82" r:id="rId79"/>
    <sheet name="cserit" sheetId="83" r:id="rId80"/>
    <sheet name="cagr" sheetId="84" r:id="rId81"/>
    <sheet name="CTR" sheetId="85" r:id="rId82"/>
    <sheet name="ctro" sheetId="86" r:id="rId83"/>
    <sheet name="cp2w" sheetId="87" r:id="rId84"/>
    <sheet name="ccar" sheetId="88" r:id="rId85"/>
    <sheet name="cbus" sheetId="89" r:id="rId86"/>
    <sheet name="clcv" sheetId="90" r:id="rId87"/>
    <sheet name="chdv" sheetId="91" r:id="rId88"/>
    <sheet name="ctra" sheetId="92" r:id="rId89"/>
    <sheet name="crtp" sheetId="93" r:id="rId90"/>
    <sheet name="crth" sheetId="94" r:id="rId91"/>
    <sheet name="crtm" sheetId="95" r:id="rId92"/>
    <sheet name="crtf" sheetId="96" r:id="rId93"/>
    <sheet name="ctav" sheetId="97" r:id="rId94"/>
    <sheet name="capd" sheetId="98" r:id="rId95"/>
    <sheet name="capi" sheetId="99" r:id="rId96"/>
    <sheet name="cape" sheetId="100" r:id="rId97"/>
    <sheet name="cafi" sheetId="101" r:id="rId98"/>
    <sheet name="cafe" sheetId="102" r:id="rId99"/>
    <sheet name="ctdn" sheetId="103" r:id="rId100"/>
    <sheet name="cncs" sheetId="104" r:id="rId101"/>
    <sheet name="cniw" sheetId="105" r:id="rId102"/>
    <sheet name="ctpi" sheetId="106" r:id="rId103"/>
    <sheet name="BUN" sheetId="107" r:id="rId104"/>
    <sheet name="buni" sheetId="108" r:id="rId105"/>
    <sheet name="bune" sheetId="109" r:id="rId106"/>
  </sheets>
  <calcPr calcId="145621"/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B22" i="4"/>
  <c r="B80" i="4"/>
  <c r="B16" i="4"/>
  <c r="B81" i="4"/>
  <c r="B62" i="4"/>
  <c r="B77" i="4"/>
  <c r="B30" i="4"/>
  <c r="B33" i="4"/>
  <c r="B75" i="4"/>
  <c r="B82" i="4"/>
  <c r="B99" i="4"/>
  <c r="B4" i="4"/>
  <c r="B94" i="4"/>
  <c r="B43" i="4"/>
  <c r="B3" i="4"/>
  <c r="B19" i="4"/>
  <c r="B69" i="4"/>
  <c r="B58" i="4"/>
  <c r="B23" i="4"/>
  <c r="B53" i="4"/>
  <c r="B97" i="4"/>
  <c r="B42" i="4"/>
  <c r="B74" i="4"/>
  <c r="B85" i="4"/>
  <c r="B84" i="4"/>
  <c r="B88" i="4"/>
  <c r="B51" i="4"/>
  <c r="B17" i="4"/>
  <c r="B12" i="4"/>
  <c r="B68" i="4"/>
  <c r="B27" i="4"/>
  <c r="B20" i="4"/>
  <c r="B56" i="4"/>
  <c r="B70" i="4"/>
  <c r="B28" i="4"/>
  <c r="B93" i="4"/>
  <c r="B6" i="4"/>
  <c r="B9" i="4"/>
  <c r="B13" i="4"/>
  <c r="B44" i="4"/>
  <c r="B90" i="4"/>
  <c r="B92" i="4"/>
  <c r="B38" i="4"/>
  <c r="B5" i="4"/>
  <c r="B64" i="4"/>
  <c r="B96" i="4"/>
  <c r="B36" i="4"/>
  <c r="B63" i="4"/>
  <c r="B71" i="4"/>
  <c r="B52" i="4"/>
  <c r="B31" i="4"/>
  <c r="B34" i="4"/>
  <c r="B45" i="4"/>
  <c r="B107" i="4"/>
  <c r="B11" i="4"/>
  <c r="B49" i="4"/>
  <c r="B66" i="4"/>
  <c r="B32" i="4"/>
  <c r="B41" i="4"/>
  <c r="B104" i="4"/>
  <c r="B39" i="4"/>
  <c r="B54" i="4"/>
  <c r="B10" i="4"/>
  <c r="B76" i="4"/>
  <c r="B78" i="4"/>
  <c r="B15" i="4"/>
  <c r="B35" i="4"/>
  <c r="B102" i="4"/>
  <c r="B7" i="4"/>
  <c r="B29" i="4"/>
  <c r="B91" i="4"/>
  <c r="B83" i="4"/>
  <c r="B21" i="4"/>
  <c r="B98" i="4"/>
  <c r="B40" i="4"/>
  <c r="B55" i="4"/>
  <c r="B60" i="4"/>
  <c r="B65" i="4"/>
  <c r="B57" i="4"/>
  <c r="B61" i="4"/>
  <c r="B18" i="4"/>
  <c r="B100" i="4"/>
  <c r="B79" i="4"/>
  <c r="B8" i="4"/>
  <c r="B86" i="4"/>
  <c r="B73" i="4"/>
  <c r="B25" i="4"/>
  <c r="B72" i="4"/>
  <c r="B24" i="4"/>
  <c r="B50" i="4"/>
  <c r="B95" i="4"/>
  <c r="B47" i="4"/>
  <c r="B67" i="4"/>
  <c r="B37" i="4"/>
  <c r="B46" i="4"/>
  <c r="B14" i="4"/>
  <c r="B101" i="4"/>
  <c r="B87" i="4"/>
  <c r="B59" i="4"/>
  <c r="B26" i="4"/>
  <c r="B48" i="4"/>
  <c r="B105" i="4"/>
  <c r="B89" i="4"/>
  <c r="B106" i="4"/>
</calcChain>
</file>

<file path=xl/sharedStrings.xml><?xml version="1.0" encoding="utf-8"?>
<sst xmlns="http://schemas.openxmlformats.org/spreadsheetml/2006/main" count="14783" uniqueCount="365">
  <si>
    <t>Emissions from Biomass and Renewable wastes</t>
  </si>
  <si>
    <t>Extra-EU</t>
  </si>
  <si>
    <t>Intra-EU</t>
  </si>
  <si>
    <t>International Marine Bunkers</t>
  </si>
  <si>
    <t>Pipeline transport</t>
  </si>
  <si>
    <t>Inland waterways</t>
  </si>
  <si>
    <t>Domestic coastal shipping</t>
  </si>
  <si>
    <t>Domestic Navigation</t>
  </si>
  <si>
    <t>Extra-EU freight aviation</t>
  </si>
  <si>
    <t>Intra-EU freight aviation</t>
  </si>
  <si>
    <t>Extra-EU passenger aviation</t>
  </si>
  <si>
    <t>Intra-EU passenger aviation</t>
  </si>
  <si>
    <t>Domestic aviation</t>
  </si>
  <si>
    <t>Aviation</t>
  </si>
  <si>
    <t>Rail transport - Conventional freight transport</t>
  </si>
  <si>
    <t>Rail transport - Metro</t>
  </si>
  <si>
    <t>Rail transport - High speed trains</t>
  </si>
  <si>
    <t>Rail transport - Conventional passenger transport</t>
  </si>
  <si>
    <t>Rail</t>
  </si>
  <si>
    <t>Road transport - Heavy duty vehicles (trucks and lorries)</t>
  </si>
  <si>
    <t>Road transport - Light commercial vehicles</t>
  </si>
  <si>
    <t>Road transport - Buses and coaches</t>
  </si>
  <si>
    <t>Road transport - Private cars</t>
  </si>
  <si>
    <t>Road transport - Powered 2-wheelers</t>
  </si>
  <si>
    <t>Road</t>
  </si>
  <si>
    <t>Transport</t>
  </si>
  <si>
    <t>Agriculture/Forestry/Fishing</t>
  </si>
  <si>
    <t>Services: ICT and multimedia</t>
  </si>
  <si>
    <t>Services: Miscellaneous building technologies</t>
  </si>
  <si>
    <t>Services: Commercial refrigeration</t>
  </si>
  <si>
    <t>Services: Building lighting</t>
  </si>
  <si>
    <t>Services: Street lighting</t>
  </si>
  <si>
    <t>Services: Ventilation and others</t>
  </si>
  <si>
    <t>Services: Catering</t>
  </si>
  <si>
    <t>Services: Hot water</t>
  </si>
  <si>
    <t>Services: Space cooling</t>
  </si>
  <si>
    <t>Services: Space heating</t>
  </si>
  <si>
    <t>Services</t>
  </si>
  <si>
    <t>Residential: Other appliances</t>
  </si>
  <si>
    <t>Residential: Household lighting</t>
  </si>
  <si>
    <t>Residential: ICT equipment</t>
  </si>
  <si>
    <t>Residential: TV and multimedia</t>
  </si>
  <si>
    <t>Residential: Dishwashers</t>
  </si>
  <si>
    <t>Residential: Clothes dryers</t>
  </si>
  <si>
    <t>Residential: Washing machines</t>
  </si>
  <si>
    <t>Residential: Refrigerators and freezers</t>
  </si>
  <si>
    <t>Residential: Cooking</t>
  </si>
  <si>
    <t>Residential: Water heating</t>
  </si>
  <si>
    <t>Residential: Space cooling</t>
  </si>
  <si>
    <t>Residential: Space heating</t>
  </si>
  <si>
    <t>Residential</t>
  </si>
  <si>
    <t>Other Sectors</t>
  </si>
  <si>
    <t>Non-specified (Industry)</t>
  </si>
  <si>
    <t>Construction</t>
  </si>
  <si>
    <t>Mining and Quarrying</t>
  </si>
  <si>
    <t>Wood and Wood Products</t>
  </si>
  <si>
    <t>Textile and Leather</t>
  </si>
  <si>
    <t>Machinery</t>
  </si>
  <si>
    <t>Transport Equipment</t>
  </si>
  <si>
    <t>Food and Tobacco</t>
  </si>
  <si>
    <t>Printing and reproduction of recorded media</t>
  </si>
  <si>
    <t>Paper production</t>
  </si>
  <si>
    <t>Pulp production</t>
  </si>
  <si>
    <t>Paper, Pulp and Print</t>
  </si>
  <si>
    <t>Glass production</t>
  </si>
  <si>
    <t>Ceramics &amp; other non-metallic minerals</t>
  </si>
  <si>
    <t>Cement</t>
  </si>
  <si>
    <t>Non-Metallic Minerals</t>
  </si>
  <si>
    <t>Basic pharmaceutical products</t>
  </si>
  <si>
    <t>Other chemicals</t>
  </si>
  <si>
    <t>Basic chemicals</t>
  </si>
  <si>
    <t>Chemical and Petrochemical</t>
  </si>
  <si>
    <t>Other non-ferrous metals</t>
  </si>
  <si>
    <t>Aluminium production - Secondary</t>
  </si>
  <si>
    <t>Aluminium production - Primary</t>
  </si>
  <si>
    <t>Alumina production</t>
  </si>
  <si>
    <t>Non-Ferrous Metals</t>
  </si>
  <si>
    <t>Iron and Steel - Electric arc</t>
  </si>
  <si>
    <t>Iron and Steel - Integrated steelworks</t>
  </si>
  <si>
    <t>Iron and Steel</t>
  </si>
  <si>
    <t>Industry</t>
  </si>
  <si>
    <t>Final Energy Consumption</t>
  </si>
  <si>
    <t>Non-specified (Energy)</t>
  </si>
  <si>
    <t>Gas-to-liquids (GTL) plants (energy)</t>
  </si>
  <si>
    <t>Gasification plants for biogas</t>
  </si>
  <si>
    <t>Liquefaction (LNG) / regasification plants</t>
  </si>
  <si>
    <t>Coal Liquefaction Plants</t>
  </si>
  <si>
    <t>Charcoal production plants (Energy)</t>
  </si>
  <si>
    <t>BKB / PB Plants</t>
  </si>
  <si>
    <t>Patent Fuel Plants</t>
  </si>
  <si>
    <t>Gas Works</t>
  </si>
  <si>
    <t>Blast Furnaces</t>
  </si>
  <si>
    <t>Coke Ovens</t>
  </si>
  <si>
    <t>Coal Mines</t>
  </si>
  <si>
    <t>Nuclear industry</t>
  </si>
  <si>
    <t>Oil and gas extraction</t>
  </si>
  <si>
    <t>Petroleum Refineries</t>
  </si>
  <si>
    <t>Energy Sector</t>
  </si>
  <si>
    <t>District Heating Plants</t>
  </si>
  <si>
    <t>CHP Plants</t>
  </si>
  <si>
    <t>Electricity-only Plants</t>
  </si>
  <si>
    <t>Conventional Thermal Power Stations</t>
  </si>
  <si>
    <t>Transformation input</t>
  </si>
  <si>
    <t>Total CO2 emissions from fuel combustion</t>
  </si>
  <si>
    <t>Click on the link to jump to the sheet</t>
  </si>
  <si>
    <t>Emission balances (kt CO2)</t>
  </si>
  <si>
    <t>5548</t>
  </si>
  <si>
    <t>Other liquid biofuels</t>
  </si>
  <si>
    <t>5549</t>
  </si>
  <si>
    <t>Bio jet kerosene</t>
  </si>
  <si>
    <t>5547</t>
  </si>
  <si>
    <t>Biodiesels</t>
  </si>
  <si>
    <t>5546</t>
  </si>
  <si>
    <t>Biogasoline</t>
  </si>
  <si>
    <t>5545</t>
  </si>
  <si>
    <t>Liquid biofuels</t>
  </si>
  <si>
    <t>55431</t>
  </si>
  <si>
    <t>Municipal waste (renewable)</t>
  </si>
  <si>
    <t>5542</t>
  </si>
  <si>
    <t>Biogas</t>
  </si>
  <si>
    <t>5544</t>
  </si>
  <si>
    <t>Charcoal</t>
  </si>
  <si>
    <t>5541</t>
  </si>
  <si>
    <t>Solid biofuels (Wood &amp; Wood waste)</t>
  </si>
  <si>
    <t>5540</t>
  </si>
  <si>
    <t>Biomass and Renewable wastes</t>
  </si>
  <si>
    <t>CO2 emissions not accounted:</t>
  </si>
  <si>
    <t>55432</t>
  </si>
  <si>
    <t>Municipal waste (non-renewable)</t>
  </si>
  <si>
    <t>7100</t>
  </si>
  <si>
    <t>Industrial wastes</t>
  </si>
  <si>
    <t>Wastes (non-renewable)</t>
  </si>
  <si>
    <t>4240</t>
  </si>
  <si>
    <t>Other recovered gases</t>
  </si>
  <si>
    <t>4230</t>
  </si>
  <si>
    <t>Gas Works gas</t>
  </si>
  <si>
    <t>4220</t>
  </si>
  <si>
    <t>Blast Furnace Gas</t>
  </si>
  <si>
    <t>4210</t>
  </si>
  <si>
    <t>Coke Oven Gas</t>
  </si>
  <si>
    <t>4200</t>
  </si>
  <si>
    <t>Derived Gases</t>
  </si>
  <si>
    <t>4100</t>
  </si>
  <si>
    <t>Natural gas</t>
  </si>
  <si>
    <t>4000</t>
  </si>
  <si>
    <t>Gases</t>
  </si>
  <si>
    <t>3295</t>
  </si>
  <si>
    <t>Other Oil Products</t>
  </si>
  <si>
    <t>3286</t>
  </si>
  <si>
    <t>Paraffin Waxes</t>
  </si>
  <si>
    <t>3285</t>
  </si>
  <si>
    <t>Petroleum Coke</t>
  </si>
  <si>
    <t>3283</t>
  </si>
  <si>
    <t>Bitumen</t>
  </si>
  <si>
    <t>3282</t>
  </si>
  <si>
    <t>Lubricants</t>
  </si>
  <si>
    <t>3281</t>
  </si>
  <si>
    <t>White Spirit and SBP</t>
  </si>
  <si>
    <t>3280</t>
  </si>
  <si>
    <t>Other Petroleum Products</t>
  </si>
  <si>
    <t>3270A</t>
  </si>
  <si>
    <t>Residual Fuel Oil</t>
  </si>
  <si>
    <t>3260</t>
  </si>
  <si>
    <t>Gas/Diesel oil (without biofuels)</t>
  </si>
  <si>
    <t>3250</t>
  </si>
  <si>
    <t>Naphtha</t>
  </si>
  <si>
    <t>3244</t>
  </si>
  <si>
    <t>Other Kerosene</t>
  </si>
  <si>
    <t>3247</t>
  </si>
  <si>
    <t>Kerosene Type Jet Fuel</t>
  </si>
  <si>
    <t>3246</t>
  </si>
  <si>
    <t>Gasoline Type Jet Fuel</t>
  </si>
  <si>
    <t>3240</t>
  </si>
  <si>
    <t>Kerosenes - Jet Fuels</t>
  </si>
  <si>
    <t>3235</t>
  </si>
  <si>
    <t>Aviation Gasoline</t>
  </si>
  <si>
    <t>3234</t>
  </si>
  <si>
    <t>Gasoline (without biofuels)</t>
  </si>
  <si>
    <t>3230</t>
  </si>
  <si>
    <t>Motor spirit</t>
  </si>
  <si>
    <t>3220</t>
  </si>
  <si>
    <t>Liquified petroleum gas (LPG)</t>
  </si>
  <si>
    <t>3215</t>
  </si>
  <si>
    <t>Ethane</t>
  </si>
  <si>
    <t>3214</t>
  </si>
  <si>
    <t>Refinery Gas (not. Liquid)</t>
  </si>
  <si>
    <t>3210</t>
  </si>
  <si>
    <t>Refinery gas and Ethane</t>
  </si>
  <si>
    <t>3200</t>
  </si>
  <si>
    <t>All Petroleum Products</t>
  </si>
  <si>
    <t>3193</t>
  </si>
  <si>
    <t>Other Hydrocarbons (without biofuels)</t>
  </si>
  <si>
    <t>3192</t>
  </si>
  <si>
    <t>Additives / Oxygenates</t>
  </si>
  <si>
    <t>3191</t>
  </si>
  <si>
    <t>Refinery Feedstocks</t>
  </si>
  <si>
    <t>3190</t>
  </si>
  <si>
    <t>Feedstocks and other hydrocarbons</t>
  </si>
  <si>
    <t>3106</t>
  </si>
  <si>
    <t>Natural Gas Liquids (NGL)</t>
  </si>
  <si>
    <t>3105</t>
  </si>
  <si>
    <t>Crude Oil without NGL</t>
  </si>
  <si>
    <t>3110</t>
  </si>
  <si>
    <t>Crude oil and NGL</t>
  </si>
  <si>
    <t>3100</t>
  </si>
  <si>
    <t>Crude oil, feedstocks and other hydrocarbons</t>
  </si>
  <si>
    <t>3000</t>
  </si>
  <si>
    <t>Total petroleum products (without biofuels)</t>
  </si>
  <si>
    <t>2410</t>
  </si>
  <si>
    <t>Oil Shale and Oil Sands</t>
  </si>
  <si>
    <t>2330</t>
  </si>
  <si>
    <t>Peat Products</t>
  </si>
  <si>
    <t>2230</t>
  </si>
  <si>
    <t>2310</t>
  </si>
  <si>
    <t>Peat</t>
  </si>
  <si>
    <t>2210</t>
  </si>
  <si>
    <t>Lignite/Brown Coal</t>
  </si>
  <si>
    <t>2200</t>
  </si>
  <si>
    <t>Lignite and Derivatives</t>
  </si>
  <si>
    <t>2130</t>
  </si>
  <si>
    <t>Coal Tar</t>
  </si>
  <si>
    <t>2122</t>
  </si>
  <si>
    <t>Gas Coke</t>
  </si>
  <si>
    <t>2121</t>
  </si>
  <si>
    <t>Coke Oven Coke</t>
  </si>
  <si>
    <t>2120</t>
  </si>
  <si>
    <t>Coke</t>
  </si>
  <si>
    <t>2112</t>
  </si>
  <si>
    <t>Patent Fuels</t>
  </si>
  <si>
    <t>2118</t>
  </si>
  <si>
    <t>Sub-bituminous Coal</t>
  </si>
  <si>
    <t>2117</t>
  </si>
  <si>
    <t>Other Bituminous Coal</t>
  </si>
  <si>
    <t>2116</t>
  </si>
  <si>
    <t>Coking Coal</t>
  </si>
  <si>
    <t>2115</t>
  </si>
  <si>
    <t>Anthracite</t>
  </si>
  <si>
    <t>2111</t>
  </si>
  <si>
    <t>Hard Coal</t>
  </si>
  <si>
    <t>2100</t>
  </si>
  <si>
    <t>Hard coal and derivatives</t>
  </si>
  <si>
    <t>2000</t>
  </si>
  <si>
    <t>Solid Fuels</t>
  </si>
  <si>
    <t>0000</t>
  </si>
  <si>
    <t>All Products</t>
  </si>
  <si>
    <t>Fuel emission factors (kt CO2 / ktoe)</t>
  </si>
  <si>
    <t>B_101000</t>
  </si>
  <si>
    <t>Total CO2 emissions (kt CO2)</t>
  </si>
  <si>
    <t>Transformation input (kt CO2)</t>
  </si>
  <si>
    <t>Conventional Thermal Power Stations (kt CO2)</t>
  </si>
  <si>
    <t>Electricity-only Plants (kt CO2)</t>
  </si>
  <si>
    <t>CHP Plants (kt CO2)</t>
  </si>
  <si>
    <t>District Heating Plants (kt CO2)</t>
  </si>
  <si>
    <t>Energy Sector (kt CO2)</t>
  </si>
  <si>
    <t>Petroleum Refineries (kt CO2)</t>
  </si>
  <si>
    <t>Oil and gas extraction (kt CO2)</t>
  </si>
  <si>
    <t>Nuclear industry (kt CO2)</t>
  </si>
  <si>
    <t>Coal Mines (kt CO2)</t>
  </si>
  <si>
    <t>Coke Ovens (kt CO2)</t>
  </si>
  <si>
    <t>Blast Furnaces (kt CO2)</t>
  </si>
  <si>
    <t>Gas Works (kt CO2)</t>
  </si>
  <si>
    <t>Patent Fuel Plants (kt CO2)</t>
  </si>
  <si>
    <t>BKB / PB Plants (kt CO2)</t>
  </si>
  <si>
    <t>Charcoal production plants (Energy) (kt CO2)</t>
  </si>
  <si>
    <t>Coal Liquefaction Plants (kt CO2)</t>
  </si>
  <si>
    <t>Liquefaction (LNG) / regasification plants (kt CO2)</t>
  </si>
  <si>
    <t>Gasification plants for biogas (kt CO2)</t>
  </si>
  <si>
    <t>Gas-to-liquids (GTL) plants (energy) (kt CO2)</t>
  </si>
  <si>
    <t>Non-specified (Energy) (kt CO2)</t>
  </si>
  <si>
    <t>Final Energy Consumption (kt CO2)</t>
  </si>
  <si>
    <t>Final Energy Consumption - Industry (kt CO2)</t>
  </si>
  <si>
    <t>Iron and Steel (kt CO2)</t>
  </si>
  <si>
    <t>Iron and Steel - Integrated steelworks (kt CO2)</t>
  </si>
  <si>
    <t>Iron and Steel - Electric arc (kt CO2)</t>
  </si>
  <si>
    <t>Non-Ferrous Metals (kt CO2)</t>
  </si>
  <si>
    <t>Alumina production (kt CO2)</t>
  </si>
  <si>
    <t>Aluminium production - Primary (kt CO2)</t>
  </si>
  <si>
    <t>Aluminium production - Secondary (kt CO2)</t>
  </si>
  <si>
    <t>Other non-ferrous metals (kt CO2)</t>
  </si>
  <si>
    <t>Chemical and Petrochemical (kt CO2)</t>
  </si>
  <si>
    <t>Basic chemicals (kt CO2)</t>
  </si>
  <si>
    <t>Other chemicals (kt CO2)</t>
  </si>
  <si>
    <t>Pharmaceutical products (kt CO2)</t>
  </si>
  <si>
    <t>Non-Metallic Minerals (kt CO2)</t>
  </si>
  <si>
    <t>Cement (kt CO2)</t>
  </si>
  <si>
    <t>Ceramics &amp; other non-metallic minerals (kt CO2)</t>
  </si>
  <si>
    <t>Glass production (kt CO2)</t>
  </si>
  <si>
    <t>Paper, Pulp and Print (kt CO2)</t>
  </si>
  <si>
    <t>Pulp production (kt CO2)</t>
  </si>
  <si>
    <t>Paper production (kt CO2)</t>
  </si>
  <si>
    <t>Printing and reproduction of recorded media (kt CO2)</t>
  </si>
  <si>
    <t>Food and Tobacco (kt CO2)</t>
  </si>
  <si>
    <t>Transport Equipment (kt CO2)</t>
  </si>
  <si>
    <t>Machinery (kt CO2)</t>
  </si>
  <si>
    <t>Textile and Leather (kt CO2)</t>
  </si>
  <si>
    <t>Wood and Wood Products (kt CO2)</t>
  </si>
  <si>
    <t>Mining and Quarrying (kt CO2)</t>
  </si>
  <si>
    <t>Construction (kt CO2)</t>
  </si>
  <si>
    <t>Non-specified (Industry) (kt CO2)</t>
  </si>
  <si>
    <t>Final Energy Consumption - Other Sectors (kt CO2)</t>
  </si>
  <si>
    <t>Residential (kt CO2)</t>
  </si>
  <si>
    <t>Residential: Space heating (kt CO2)</t>
  </si>
  <si>
    <t>Residential: Space cooling (kt CO2)</t>
  </si>
  <si>
    <t>Residential: Water heating (kt CO2)</t>
  </si>
  <si>
    <t>Residential: Cooking (kt CO2)</t>
  </si>
  <si>
    <t>Residential: Refrigerators and freezers (kt CO2)</t>
  </si>
  <si>
    <t>Residential: Washing machines (kt CO2)</t>
  </si>
  <si>
    <t>Residential: Clothes dryers (kt CO2)</t>
  </si>
  <si>
    <t>Residential: Dishwashers (kt CO2)</t>
  </si>
  <si>
    <t>Residential: TV and multimedia (kt CO2)</t>
  </si>
  <si>
    <t>Residential: ICT equipment (kt CO2)</t>
  </si>
  <si>
    <t>Residential: Household lighting (kt CO2)</t>
  </si>
  <si>
    <t>Residential: Other appliances (kt CO2)</t>
  </si>
  <si>
    <t>Services (kt CO2)</t>
  </si>
  <si>
    <t>Services: Space heating (kt CO2)</t>
  </si>
  <si>
    <t>Services: Space cooling (kt CO2)</t>
  </si>
  <si>
    <t>Services: Hot water (kt CO2)</t>
  </si>
  <si>
    <t>Services: Catering (kt CO2)</t>
  </si>
  <si>
    <t>Services: Ventilation and others (kt CO2)</t>
  </si>
  <si>
    <t>Services: Street lighting (kt CO2)</t>
  </si>
  <si>
    <t>Services: Building lighting (kt CO2)</t>
  </si>
  <si>
    <t>Services: Commercial refrigeration (kt CO2)</t>
  </si>
  <si>
    <t>Services: Miscellaneous building technologies (kt CO2)</t>
  </si>
  <si>
    <t>Services: ICT and multimedia (kt CO2)</t>
  </si>
  <si>
    <t>Agriculture/Forestry/Fishing (kt CO2)</t>
  </si>
  <si>
    <t>Final Energy Consumption - Transport (kt CO2)</t>
  </si>
  <si>
    <t>Road (kt CO2)</t>
  </si>
  <si>
    <t>Road transport - Powered 2-wheelers (kt CO2)</t>
  </si>
  <si>
    <t>Road transport - Private cars (kt CO2)</t>
  </si>
  <si>
    <t>Road transport - Buses and coaches (kt CO2)</t>
  </si>
  <si>
    <t>Road transport - Light commercial vehicles (kt CO2)</t>
  </si>
  <si>
    <t>Road transport - Heavy duty vehicles (trucks and lorries) (kt CO2)</t>
  </si>
  <si>
    <t>Rail (kt CO2)</t>
  </si>
  <si>
    <t>Rail transport - Conventional passenger transport (kt CO2)</t>
  </si>
  <si>
    <t>Rail transport - High speed (kt CO2)</t>
  </si>
  <si>
    <t>Rail transport - Metro (kt CO2)</t>
  </si>
  <si>
    <t>Rail transport - Conventional freight transport (kt CO2)</t>
  </si>
  <si>
    <t>Aviation (kt CO2)</t>
  </si>
  <si>
    <t>Domestic passenger aviation (kt CO2)</t>
  </si>
  <si>
    <t>Intra-EU passenger aviation (kt CO2)</t>
  </si>
  <si>
    <t>Extra-EU passenger aviation (kt CO2)</t>
  </si>
  <si>
    <t>Intra-EU freight aviation (kt CO2)</t>
  </si>
  <si>
    <t>Extra-EU freight aviation (kt CO2)</t>
  </si>
  <si>
    <t>Domestic Navigation (kt CO2)</t>
  </si>
  <si>
    <t>Domestic coastal shipping (kt CO2)</t>
  </si>
  <si>
    <t>Inland waterways (kt CO2)</t>
  </si>
  <si>
    <t>Pipeline transport (kt CO2)</t>
  </si>
  <si>
    <t>International Marine Bunkers (kt CO2)</t>
  </si>
  <si>
    <t>International Marine Bunkers - Intra-EU (kt CO2)</t>
  </si>
  <si>
    <t>International Marine Bunkers - Extra-EU (kt CO2)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</si>
  <si>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</si>
  <si>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</si>
  <si>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</si>
  <si>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</si>
  <si>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</si>
  <si>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</si>
  <si>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</si>
  <si>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BKB (browncoal briquettes)</t>
  </si>
  <si>
    <t>version 1.0</t>
  </si>
  <si>
    <t>© European Union 2017-2018</t>
  </si>
  <si>
    <t>FR</t>
  </si>
  <si>
    <t>France</t>
  </si>
  <si>
    <t>Prepared by JRC C.6</t>
  </si>
  <si>
    <t>The information made available is property of the Joint Research Centre of the European Commission.</t>
  </si>
  <si>
    <t>CO2 Emission 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</si>
</sst>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#,##0.0;\-#,##0.0;&quot;-&quot;"/>
    <numFmt numFmtId="166" formatCode="#,##0.00;\-#,##0.00;&quot;-&quot;"/>
    <numFmt numFmtId="168" formatCode="0.00;\-0.00;&quot;-&quot;"/>
    <numFmt numFmtId="169" formatCode="mmmm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rgb="FF60364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sz val="8"/>
      <color rgb="FF537C4C"/>
      <name val="Arial"/>
      <family val="2"/>
    </font>
    <font>
      <sz val="8"/>
      <color indexed="12"/>
      <name val="Arial"/>
      <family val="2"/>
    </font>
    <font>
      <sz val="8"/>
      <color rgb="FF333333"/>
      <name val="Arial"/>
      <family val="2"/>
    </font>
    <font>
      <sz val="8"/>
      <color indexed="21"/>
      <name val="Arial"/>
      <family val="2"/>
    </font>
    <font>
      <sz val="8"/>
      <color indexed="16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i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61"/>
    </font>
    <font>
      <sz val="8"/>
      <color rgb="FF627DB2"/>
      <name val="Arial"/>
      <family val="2"/>
    </font>
    <font>
      <sz val="8"/>
      <color rgb="FF800000"/>
      <name val="Arial"/>
      <family val="2"/>
    </font>
    <font>
      <sz val="8"/>
      <color indexed="63"/>
      <name val="Arial"/>
      <family val="2"/>
    </font>
    <font>
      <sz val="8"/>
      <color rgb="FF008080"/>
      <name val="Arial"/>
      <family val="2"/>
    </font>
    <font>
      <sz val="8"/>
      <color rgb="FF0000FF"/>
      <name val="Arial"/>
      <family val="2"/>
    </font>
    <font>
      <b/>
      <sz val="20"/>
      <name val="Arial"/>
      <family val="2"/>
    </font>
    <font>
      <b/>
      <sz val="24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sz val="14"/>
      <name val="Arial"/>
      <family val="2"/>
    </font>
    <font>
      <b/>
      <u/>
      <sz val="16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5" fillId="0" borderId="0"/>
    <xf numFmtId="9" fontId="16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</cellStyleXfs>
  <cellXfs count="85">
    <xf numFmtId="0" fontId="0" fillId="0" borderId="0" xfId="0"/>
    <xf numFmtId="0" fontId="13" fillId="0" borderId="1" xfId="1" applyFont="1" applyFill="1" applyBorder="1"/>
    <xf numFmtId="0" fontId="13" fillId="0" borderId="2" xfId="1" applyFont="1" applyFill="1" applyBorder="1" applyAlignment="1">
      <alignment horizontal="center"/>
    </xf>
    <xf numFmtId="0" fontId="13" fillId="0" borderId="2" xfId="1" applyFont="1" applyFill="1" applyBorder="1"/>
    <xf numFmtId="49" fontId="18" fillId="0" borderId="0" xfId="1" applyNumberFormat="1" applyFont="1" applyFill="1"/>
    <xf numFmtId="49" fontId="18" fillId="0" borderId="0" xfId="1" applyNumberFormat="1" applyFont="1" applyFill="1" applyAlignment="1">
      <alignment indent="1"/>
    </xf>
    <xf numFmtId="168" fontId="19" fillId="0" borderId="0" xfId="8" applyNumberFormat="1" applyFont="1" applyFill="1"/>
    <xf numFmtId="168" fontId="8" fillId="0" borderId="0" xfId="8" applyNumberFormat="1" applyFont="1" applyFill="1"/>
    <xf numFmtId="165" fontId="20" fillId="0" borderId="0" xfId="1" applyNumberFormat="1" applyFont="1" applyFill="1"/>
    <xf numFmtId="165" fontId="21" fillId="0" borderId="0" xfId="1" applyNumberFormat="1" applyFont="1" applyFill="1"/>
    <xf numFmtId="165" fontId="9" fillId="0" borderId="0" xfId="1" applyNumberFormat="1" applyFont="1" applyFill="1"/>
    <xf numFmtId="0" fontId="22" fillId="0" borderId="2" xfId="5" applyFont="1" applyFill="1" applyBorder="1" applyAlignment="1">
      <alignment vertical="center"/>
    </xf>
    <xf numFmtId="0" fontId="23" fillId="0" borderId="2" xfId="5" applyFont="1" applyFill="1" applyBorder="1" applyAlignment="1">
      <alignment vertical="center"/>
    </xf>
    <xf numFmtId="0" fontId="13" fillId="0" borderId="2" xfId="5" applyFont="1" applyFill="1" applyBorder="1" applyAlignment="1">
      <alignment vertical="center"/>
    </xf>
    <xf numFmtId="0" fontId="13" fillId="0" borderId="0" xfId="5" applyFont="1" applyFill="1" applyAlignment="1">
      <alignment vertical="center"/>
    </xf>
    <xf numFmtId="0" fontId="24" fillId="0" borderId="0" xfId="5" applyFont="1" applyFill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22" fillId="0" borderId="0" xfId="5" applyFont="1" applyFill="1" applyBorder="1" applyAlignment="1">
      <alignment horizontal="left" vertical="center"/>
    </xf>
    <xf numFmtId="0" fontId="25" fillId="0" borderId="0" xfId="5" applyFont="1" applyFill="1" applyBorder="1" applyAlignment="1">
      <alignment horizontal="left" vertical="center"/>
    </xf>
    <xf numFmtId="0" fontId="22" fillId="0" borderId="0" xfId="5" applyFont="1" applyFill="1" applyBorder="1" applyAlignment="1">
      <alignment horizontal="right" vertical="center"/>
    </xf>
    <xf numFmtId="0" fontId="25" fillId="0" borderId="0" xfId="5" applyFont="1" applyFill="1" applyAlignment="1">
      <alignment vertical="center"/>
    </xf>
    <xf numFmtId="0" fontId="23" fillId="0" borderId="0" xfId="5" applyFont="1" applyFill="1" applyAlignment="1">
      <alignment vertical="center"/>
    </xf>
    <xf numFmtId="0" fontId="27" fillId="0" borderId="0" xfId="5" applyFont="1" applyFill="1" applyAlignment="1">
      <alignment horizontal="left" vertical="center"/>
    </xf>
    <xf numFmtId="169" fontId="26" fillId="0" borderId="0" xfId="5" quotePrefix="1" applyNumberFormat="1" applyFont="1" applyFill="1" applyAlignment="1">
      <alignment horizontal="left" vertical="center"/>
    </xf>
    <xf numFmtId="0" fontId="15" fillId="0" borderId="0" xfId="5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right" vertical="center"/>
    </xf>
    <xf numFmtId="0" fontId="3" fillId="0" borderId="0" xfId="1" applyFill="1"/>
    <xf numFmtId="0" fontId="14" fillId="0" borderId="1" xfId="3" applyFont="1" applyFill="1" applyBorder="1" applyAlignment="1">
      <alignment horizontal="right"/>
    </xf>
    <xf numFmtId="166" fontId="12" fillId="0" borderId="0" xfId="1" applyNumberFormat="1" applyFont="1" applyFill="1" applyBorder="1"/>
    <xf numFmtId="0" fontId="6" fillId="0" borderId="0" xfId="2" applyFont="1" applyFill="1" applyBorder="1"/>
    <xf numFmtId="165" fontId="12" fillId="0" borderId="0" xfId="1" applyNumberFormat="1" applyFont="1" applyFill="1" applyBorder="1"/>
    <xf numFmtId="166" fontId="11" fillId="0" borderId="0" xfId="1" applyNumberFormat="1" applyFont="1" applyFill="1" applyBorder="1" applyAlignment="1">
      <alignment indent="1"/>
    </xf>
    <xf numFmtId="165" fontId="11" fillId="0" borderId="0" xfId="1" applyNumberFormat="1" applyFont="1" applyFill="1" applyBorder="1"/>
    <xf numFmtId="166" fontId="10" fillId="0" borderId="0" xfId="1" applyNumberFormat="1" applyFont="1" applyFill="1" applyBorder="1" applyAlignment="1">
      <alignment indent="2"/>
    </xf>
    <xf numFmtId="165" fontId="10" fillId="0" borderId="0" xfId="1" applyNumberFormat="1" applyFont="1" applyFill="1" applyBorder="1"/>
    <xf numFmtId="166" fontId="8" fillId="0" borderId="0" xfId="1" applyNumberFormat="1" applyFont="1" applyFill="1" applyBorder="1" applyAlignment="1">
      <alignment indent="3"/>
    </xf>
    <xf numFmtId="165" fontId="8" fillId="0" borderId="0" xfId="1" applyNumberFormat="1" applyFont="1" applyFill="1" applyBorder="1"/>
    <xf numFmtId="0" fontId="9" fillId="0" borderId="0" xfId="1" applyFont="1" applyFill="1" applyBorder="1" applyAlignment="1">
      <alignment horizontal="left" indent="4"/>
    </xf>
    <xf numFmtId="165" fontId="9" fillId="0" borderId="0" xfId="1" applyNumberFormat="1" applyFont="1" applyFill="1" applyBorder="1"/>
    <xf numFmtId="166" fontId="9" fillId="0" borderId="0" xfId="1" applyNumberFormat="1" applyFont="1" applyFill="1" applyBorder="1" applyAlignment="1">
      <alignment horizontal="left" indent="4"/>
    </xf>
    <xf numFmtId="0" fontId="3" fillId="0" borderId="0" xfId="1" applyFill="1" applyBorder="1"/>
    <xf numFmtId="2" fontId="4" fillId="0" borderId="0" xfId="1" applyNumberFormat="1" applyFont="1" applyFill="1" applyBorder="1" applyAlignment="1">
      <alignment horizontal="left"/>
    </xf>
    <xf numFmtId="165" fontId="4" fillId="0" borderId="0" xfId="1" applyNumberFormat="1" applyFont="1" applyFill="1" applyBorder="1"/>
    <xf numFmtId="2" fontId="7" fillId="0" borderId="0" xfId="1" applyNumberFormat="1" applyFont="1" applyFill="1" applyBorder="1" applyAlignment="1">
      <alignment horizontal="left" indent="1"/>
    </xf>
    <xf numFmtId="165" fontId="7" fillId="0" borderId="0" xfId="1" applyNumberFormat="1" applyFont="1" applyFill="1" applyBorder="1"/>
    <xf numFmtId="0" fontId="13" fillId="0" borderId="2" xfId="8" applyFont="1" applyFill="1" applyBorder="1"/>
    <xf numFmtId="0" fontId="3" fillId="0" borderId="0" xfId="8" applyFill="1"/>
    <xf numFmtId="2" fontId="12" fillId="0" borderId="0" xfId="1" applyNumberFormat="1" applyFont="1" applyFill="1"/>
    <xf numFmtId="49" fontId="12" fillId="0" borderId="0" xfId="1" applyNumberFormat="1" applyFont="1" applyFill="1"/>
    <xf numFmtId="168" fontId="12" fillId="0" borderId="0" xfId="8" applyNumberFormat="1" applyFont="1" applyFill="1"/>
    <xf numFmtId="2" fontId="11" fillId="0" borderId="0" xfId="1" applyNumberFormat="1" applyFont="1" applyFill="1" applyAlignment="1">
      <alignment indent="1"/>
    </xf>
    <xf numFmtId="49" fontId="11" fillId="0" borderId="0" xfId="1" applyNumberFormat="1" applyFont="1" applyFill="1"/>
    <xf numFmtId="168" fontId="11" fillId="0" borderId="0" xfId="8" applyNumberFormat="1" applyFont="1" applyFill="1"/>
    <xf numFmtId="2" fontId="10" fillId="0" borderId="0" xfId="1" applyNumberFormat="1" applyFont="1" applyFill="1" applyAlignment="1">
      <alignment indent="2"/>
    </xf>
    <xf numFmtId="49" fontId="10" fillId="0" borderId="0" xfId="1" applyNumberFormat="1" applyFont="1" applyFill="1"/>
    <xf numFmtId="168" fontId="10" fillId="0" borderId="0" xfId="8" applyNumberFormat="1" applyFont="1" applyFill="1"/>
    <xf numFmtId="2" fontId="8" fillId="0" borderId="0" xfId="1" applyNumberFormat="1" applyFont="1" applyFill="1" applyAlignment="1">
      <alignment indent="3"/>
    </xf>
    <xf numFmtId="49" fontId="8" fillId="0" borderId="0" xfId="1" applyNumberFormat="1" applyFont="1" applyFill="1"/>
    <xf numFmtId="2" fontId="19" fillId="0" borderId="0" xfId="1" applyNumberFormat="1" applyFont="1" applyFill="1" applyAlignment="1">
      <alignment indent="4"/>
    </xf>
    <xf numFmtId="49" fontId="19" fillId="0" borderId="0" xfId="1" applyNumberFormat="1" applyFont="1" applyFill="1"/>
    <xf numFmtId="49" fontId="10" fillId="0" borderId="0" xfId="1" applyNumberFormat="1" applyFont="1" applyFill="1" applyAlignment="1">
      <alignment indent="2"/>
    </xf>
    <xf numFmtId="49" fontId="8" fillId="0" borderId="0" xfId="1" applyNumberFormat="1" applyFont="1" applyFill="1" applyAlignment="1">
      <alignment indent="3"/>
    </xf>
    <xf numFmtId="49" fontId="19" fillId="0" borderId="0" xfId="1" applyNumberFormat="1" applyFont="1" applyFill="1" applyAlignment="1">
      <alignment indent="4"/>
    </xf>
    <xf numFmtId="2" fontId="10" fillId="0" borderId="0" xfId="8" applyNumberFormat="1" applyFont="1" applyFill="1" applyAlignment="1">
      <alignment indent="2"/>
    </xf>
    <xf numFmtId="2" fontId="10" fillId="0" borderId="0" xfId="8" applyNumberFormat="1" applyFont="1" applyFill="1"/>
    <xf numFmtId="2" fontId="4" fillId="0" borderId="0" xfId="1" applyNumberFormat="1" applyFont="1" applyFill="1" applyAlignment="1">
      <alignment indent="1"/>
    </xf>
    <xf numFmtId="49" fontId="4" fillId="0" borderId="0" xfId="1" applyNumberFormat="1" applyFont="1" applyFill="1"/>
    <xf numFmtId="166" fontId="4" fillId="0" borderId="0" xfId="1" applyNumberFormat="1" applyFont="1" applyFill="1"/>
    <xf numFmtId="2" fontId="7" fillId="0" borderId="0" xfId="1" applyNumberFormat="1" applyFont="1" applyFill="1" applyAlignment="1">
      <alignment indent="2"/>
    </xf>
    <xf numFmtId="49" fontId="7" fillId="0" borderId="0" xfId="1" applyNumberFormat="1" applyFont="1" applyFill="1"/>
    <xf numFmtId="166" fontId="7" fillId="0" borderId="0" xfId="1" applyNumberFormat="1" applyFont="1" applyFill="1"/>
    <xf numFmtId="2" fontId="17" fillId="0" borderId="0" xfId="1" applyNumberFormat="1" applyFont="1" applyFill="1" applyAlignment="1">
      <alignment indent="3"/>
    </xf>
    <xf numFmtId="49" fontId="17" fillId="0" borderId="0" xfId="1" applyNumberFormat="1" applyFont="1" applyFill="1"/>
    <xf numFmtId="166" fontId="17" fillId="0" borderId="0" xfId="1" applyNumberFormat="1" applyFont="1" applyFill="1"/>
    <xf numFmtId="0" fontId="13" fillId="0" borderId="3" xfId="1" applyFont="1" applyFill="1" applyBorder="1"/>
    <xf numFmtId="165" fontId="12" fillId="0" borderId="0" xfId="1" applyNumberFormat="1" applyFont="1" applyFill="1"/>
    <xf numFmtId="165" fontId="18" fillId="0" borderId="0" xfId="1" applyNumberFormat="1" applyFont="1" applyFill="1"/>
    <xf numFmtId="49" fontId="11" fillId="0" borderId="0" xfId="1" applyNumberFormat="1" applyFont="1" applyFill="1" applyAlignment="1">
      <alignment indent="1"/>
    </xf>
    <xf numFmtId="165" fontId="4" fillId="0" borderId="0" xfId="1" applyNumberFormat="1" applyFont="1" applyFill="1"/>
    <xf numFmtId="165" fontId="7" fillId="0" borderId="0" xfId="1" applyNumberFormat="1" applyFont="1" applyFill="1"/>
    <xf numFmtId="165" fontId="17" fillId="0" borderId="0" xfId="1" applyNumberFormat="1" applyFont="1" applyFill="1"/>
    <xf numFmtId="165" fontId="3" fillId="0" borderId="0" xfId="1" applyNumberFormat="1" applyFill="1"/>
  </cellXfs>
  <cellStyles count="9">
    <cellStyle name="Comma 2" xfId="4"/>
    <cellStyle name="Hyperlink" xfId="2" builtinId="8"/>
    <cellStyle name="Normal" xfId="0" builtinId="0"/>
    <cellStyle name="Normal 2" xfId="1"/>
    <cellStyle name="Normal 2 2" xfId="3"/>
    <cellStyle name="Normal 2 2 2" xfId="8"/>
    <cellStyle name="Normal 3" xf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customXml" Target="../customXml/item2.xml"/><Relationship Id="rId16" Type="http://schemas.openxmlformats.org/officeDocument/2006/relationships/worksheet" Target="worksheets/sheet16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customXml" Target="../customXml/item3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" customWidth="1"/>
    <col min="2" max="2" width="9.7109375" style="16" customWidth="1"/>
    <col min="3" max="3" width="107.42578125" style="14" customWidth="1"/>
    <col min="4" max="4" width="44.7109375" style="14" customWidth="1"/>
    <col min="5" max="6" width="9.7109375" style="14" customWidth="1"/>
    <col min="7" max="16384" width="9.140625" style="14"/>
  </cols>
  <sheetData>
    <row r="9" spans="1:10" ht="30" x14ac:dyDescent="0.25">
      <c r="A9" s="11"/>
      <c r="B9" s="12" t="s">
        <v>350</v>
      </c>
      <c r="C9" s="13"/>
      <c r="D9" s="13"/>
      <c r="E9" s="13"/>
      <c r="F9" s="13"/>
    </row>
    <row r="10" spans="1:10" hidden="1" x14ac:dyDescent="0.25"/>
    <row r="11" spans="1:10" hidden="1" x14ac:dyDescent="0.25">
      <c r="B11" s="15"/>
      <c r="C11" s="15"/>
    </row>
    <row r="12" spans="1:10" ht="11.25" hidden="1" customHeight="1" x14ac:dyDescent="0.25">
      <c r="B12" s="15"/>
      <c r="C12" s="15"/>
    </row>
    <row r="13" spans="1:10" s="15" customFormat="1" ht="11.25" hidden="1" customHeight="1" x14ac:dyDescent="0.25">
      <c r="D13" s="14"/>
      <c r="E13" s="14"/>
      <c r="F13" s="14"/>
      <c r="G13" s="14"/>
      <c r="H13" s="14"/>
      <c r="I13" s="14"/>
      <c r="J13" s="14"/>
    </row>
    <row r="14" spans="1:10" s="15" customFormat="1" ht="12.75" customHeight="1" x14ac:dyDescent="0.25">
      <c r="D14" s="14"/>
      <c r="E14" s="14"/>
      <c r="F14" s="14"/>
      <c r="G14" s="14"/>
      <c r="H14" s="14"/>
      <c r="I14" s="14"/>
      <c r="J14" s="14"/>
    </row>
    <row r="15" spans="1:10" s="15" customFormat="1" ht="12.75" customHeight="1" x14ac:dyDescent="0.25">
      <c r="D15" s="14"/>
      <c r="E15" s="14"/>
      <c r="F15" s="14"/>
      <c r="G15" s="14"/>
      <c r="H15" s="14"/>
      <c r="I15" s="14"/>
      <c r="J15" s="14"/>
    </row>
    <row r="16" spans="1:10" s="15" customFormat="1" ht="12.75" customHeight="1" x14ac:dyDescent="0.25">
      <c r="D16" s="14"/>
      <c r="E16" s="14"/>
      <c r="F16" s="14"/>
      <c r="G16" s="14"/>
      <c r="H16" s="14"/>
      <c r="I16" s="14"/>
      <c r="J16" s="14"/>
    </row>
    <row r="17" spans="1:10" s="15" customFormat="1" ht="12.75" customHeight="1" x14ac:dyDescent="0.25">
      <c r="D17" s="14"/>
      <c r="E17" s="14"/>
      <c r="F17" s="14"/>
      <c r="G17" s="14"/>
      <c r="H17" s="14"/>
      <c r="I17" s="14"/>
      <c r="J17" s="14"/>
    </row>
    <row r="18" spans="1:10" s="15" customFormat="1" ht="12.75" customHeight="1" x14ac:dyDescent="0.25">
      <c r="D18" s="14"/>
      <c r="E18" s="14"/>
      <c r="F18" s="14"/>
      <c r="G18" s="14"/>
      <c r="H18" s="14"/>
      <c r="I18" s="14"/>
      <c r="J18" s="14"/>
    </row>
    <row r="19" spans="1:10" s="15" customFormat="1" x14ac:dyDescent="0.25">
      <c r="D19" s="14"/>
      <c r="E19" s="14"/>
      <c r="F19" s="14"/>
      <c r="G19" s="14"/>
      <c r="H19" s="14"/>
      <c r="I19" s="14"/>
      <c r="J19" s="14"/>
    </row>
    <row r="20" spans="1:10" s="15" customFormat="1" ht="11.25" customHeight="1" x14ac:dyDescent="0.25">
      <c r="D20" s="14"/>
      <c r="E20" s="14"/>
      <c r="F20" s="14"/>
      <c r="G20" s="14"/>
      <c r="H20" s="14"/>
      <c r="I20" s="14"/>
      <c r="J20" s="14"/>
    </row>
    <row r="21" spans="1:10" s="15" customFormat="1" ht="11.25" customHeight="1" x14ac:dyDescent="0.25">
      <c r="D21" s="14"/>
      <c r="E21" s="14"/>
      <c r="F21" s="14"/>
      <c r="G21" s="14"/>
      <c r="H21" s="14"/>
      <c r="I21" s="14"/>
      <c r="J21" s="14"/>
    </row>
    <row r="22" spans="1:10" s="15" customFormat="1" ht="11.25" customHeight="1" x14ac:dyDescent="0.25">
      <c r="B22" s="16"/>
      <c r="C22" s="14"/>
      <c r="D22" s="14"/>
      <c r="E22" s="14"/>
      <c r="F22" s="14"/>
      <c r="G22" s="14"/>
      <c r="H22" s="14"/>
      <c r="I22" s="14"/>
      <c r="J22" s="14"/>
    </row>
    <row r="23" spans="1:10" s="15" customFormat="1" ht="27.75" x14ac:dyDescent="0.25">
      <c r="B23" s="17"/>
      <c r="C23" s="18" t="s">
        <v>361</v>
      </c>
      <c r="D23" s="19"/>
      <c r="E23" s="14"/>
      <c r="F23" s="14"/>
      <c r="G23" s="14"/>
      <c r="H23" s="14"/>
      <c r="I23" s="14"/>
      <c r="J23" s="14"/>
    </row>
    <row r="24" spans="1:10" s="15" customFormat="1" ht="11.25" customHeight="1" x14ac:dyDescent="0.25">
      <c r="B24" s="16"/>
      <c r="C24" s="14"/>
      <c r="D24" s="14"/>
      <c r="E24" s="14"/>
      <c r="F24" s="14"/>
      <c r="G24" s="14"/>
      <c r="H24" s="14"/>
      <c r="I24" s="14"/>
      <c r="J24" s="14"/>
    </row>
    <row r="25" spans="1:10" s="15" customFormat="1" ht="13.5" customHeight="1" x14ac:dyDescent="0.25">
      <c r="B25" s="16"/>
      <c r="C25" s="14"/>
      <c r="D25" s="14"/>
      <c r="E25" s="14"/>
      <c r="F25" s="14"/>
      <c r="G25" s="14"/>
      <c r="H25" s="14"/>
      <c r="I25" s="14"/>
      <c r="J25" s="14"/>
    </row>
    <row r="26" spans="1:10" s="15" customFormat="1" ht="10.5" customHeight="1" x14ac:dyDescent="0.25">
      <c r="B26" s="16"/>
      <c r="C26" s="14"/>
      <c r="D26" s="14"/>
      <c r="E26" s="14"/>
      <c r="F26" s="14"/>
      <c r="G26" s="14"/>
      <c r="H26" s="14"/>
      <c r="I26" s="14"/>
      <c r="J26" s="14"/>
    </row>
    <row r="27" spans="1:10" x14ac:dyDescent="0.25">
      <c r="A27" s="14"/>
    </row>
    <row r="28" spans="1:10" s="15" customFormat="1" ht="11.25" customHeight="1" x14ac:dyDescent="0.25">
      <c r="B28" s="16"/>
      <c r="C28" s="14"/>
      <c r="D28" s="14"/>
      <c r="E28" s="14"/>
      <c r="F28" s="14"/>
      <c r="G28" s="14"/>
      <c r="H28" s="14"/>
      <c r="I28" s="14"/>
      <c r="J28" s="14"/>
    </row>
    <row r="29" spans="1:10" s="15" customFormat="1" x14ac:dyDescent="0.25">
      <c r="B29" s="16"/>
      <c r="C29" s="14"/>
      <c r="D29" s="14"/>
      <c r="E29" s="14"/>
      <c r="F29" s="14"/>
      <c r="G29" s="14"/>
      <c r="H29" s="14"/>
      <c r="I29" s="14"/>
      <c r="J29" s="14"/>
    </row>
    <row r="30" spans="1:10" s="15" customFormat="1" ht="27.75" x14ac:dyDescent="0.25">
      <c r="B30" s="16"/>
      <c r="C30" s="20" t="s">
        <v>364</v>
      </c>
      <c r="D30" s="14"/>
      <c r="E30" s="14"/>
      <c r="F30" s="14"/>
      <c r="G30" s="14"/>
      <c r="H30" s="14"/>
      <c r="I30" s="14"/>
      <c r="J30" s="14"/>
    </row>
    <row r="31" spans="1:10" s="15" customFormat="1" ht="11.25" customHeight="1" x14ac:dyDescent="0.25">
      <c r="B31" s="16"/>
      <c r="C31" s="21"/>
      <c r="D31" s="14"/>
      <c r="E31" s="14"/>
      <c r="F31" s="14"/>
      <c r="G31" s="14"/>
      <c r="H31" s="14"/>
      <c r="I31" s="14"/>
      <c r="J31" s="14"/>
    </row>
    <row r="32" spans="1:10" s="15" customFormat="1" ht="11.25" customHeight="1" x14ac:dyDescent="0.25">
      <c r="B32" s="16"/>
      <c r="C32" s="21"/>
      <c r="D32" s="14"/>
      <c r="E32" s="14"/>
      <c r="F32" s="14"/>
      <c r="G32" s="14"/>
      <c r="H32" s="14"/>
      <c r="I32" s="14"/>
      <c r="J32" s="14"/>
    </row>
    <row r="33" spans="1:12" s="15" customFormat="1" ht="11.25" customHeight="1" x14ac:dyDescent="0.25">
      <c r="B33" s="16"/>
      <c r="C33" s="14"/>
      <c r="D33" s="14"/>
      <c r="E33" s="14"/>
      <c r="F33" s="14"/>
      <c r="G33" s="14"/>
      <c r="H33" s="14"/>
      <c r="I33" s="14"/>
      <c r="J33" s="14"/>
    </row>
    <row r="34" spans="1:12" s="15" customFormat="1" ht="11.25" customHeight="1" x14ac:dyDescent="0.25">
      <c r="B34" s="16"/>
      <c r="C34" s="14"/>
      <c r="D34" s="14"/>
      <c r="E34" s="14"/>
      <c r="F34" s="14"/>
      <c r="G34" s="14"/>
      <c r="H34" s="14"/>
      <c r="I34" s="14"/>
      <c r="J34" s="14"/>
    </row>
    <row r="35" spans="1:12" s="15" customFormat="1" ht="11.25" customHeight="1" x14ac:dyDescent="0.25">
      <c r="B35" s="16"/>
      <c r="C35" s="14"/>
      <c r="D35" s="14"/>
      <c r="E35" s="14"/>
      <c r="F35" s="14"/>
      <c r="G35" s="14"/>
      <c r="H35" s="14"/>
      <c r="I35" s="14"/>
      <c r="J35" s="14"/>
    </row>
    <row r="36" spans="1:12" s="15" customFormat="1" ht="13.5" customHeight="1" x14ac:dyDescent="0.25">
      <c r="B36" s="16"/>
      <c r="C36" s="14"/>
      <c r="D36" s="14"/>
      <c r="E36" s="14"/>
      <c r="F36" s="14"/>
      <c r="G36" s="14"/>
      <c r="H36" s="14"/>
      <c r="I36" s="14"/>
      <c r="J36" s="14"/>
    </row>
    <row r="37" spans="1:12" s="15" customFormat="1" ht="10.5" customHeight="1" x14ac:dyDescent="0.25">
      <c r="B37" s="16"/>
      <c r="C37" s="14"/>
      <c r="D37" s="14"/>
      <c r="E37" s="14"/>
      <c r="F37" s="14"/>
      <c r="G37" s="14"/>
      <c r="H37" s="14"/>
      <c r="I37" s="14"/>
      <c r="J37" s="14"/>
    </row>
    <row r="38" spans="1:12" x14ac:dyDescent="0.25">
      <c r="A38" s="14"/>
    </row>
    <row r="39" spans="1:12" s="15" customFormat="1" ht="12.75" customHeight="1" x14ac:dyDescent="0.25">
      <c r="B39" s="16"/>
      <c r="C39" s="14"/>
      <c r="E39" s="14"/>
      <c r="F39" s="14"/>
      <c r="G39" s="14"/>
      <c r="H39" s="14"/>
      <c r="I39" s="14"/>
      <c r="J39" s="14"/>
    </row>
    <row r="40" spans="1:12" s="15" customFormat="1" x14ac:dyDescent="0.25">
      <c r="B40" s="16"/>
      <c r="C40" s="14"/>
      <c r="E40" s="14"/>
      <c r="F40" s="14"/>
      <c r="G40" s="14"/>
      <c r="H40" s="14"/>
      <c r="I40" s="14"/>
      <c r="J40" s="14"/>
    </row>
    <row r="41" spans="1:12" s="15" customFormat="1" x14ac:dyDescent="0.25">
      <c r="B41" s="16"/>
      <c r="C41" s="14"/>
      <c r="D41" s="14"/>
      <c r="E41" s="14"/>
      <c r="F41" s="14"/>
      <c r="G41" s="14"/>
      <c r="H41" s="14"/>
      <c r="I41" s="14"/>
      <c r="J41" s="14"/>
    </row>
    <row r="42" spans="1:12" s="15" customFormat="1" ht="12.75" customHeight="1" x14ac:dyDescent="0.25">
      <c r="B42" s="16"/>
      <c r="C42" s="14"/>
      <c r="D42" s="14"/>
      <c r="E42" s="14"/>
      <c r="F42" s="14"/>
      <c r="G42" s="14"/>
      <c r="H42" s="14"/>
      <c r="I42" s="14"/>
      <c r="J42" s="14"/>
    </row>
    <row r="43" spans="1:12" ht="20.25" x14ac:dyDescent="0.25">
      <c r="D43" s="22" t="s">
        <v>362</v>
      </c>
    </row>
    <row r="44" spans="1:12" x14ac:dyDescent="0.25">
      <c r="A44" s="14"/>
      <c r="B44" s="14"/>
    </row>
    <row r="45" spans="1:12" ht="18" x14ac:dyDescent="0.25">
      <c r="A45" s="14"/>
      <c r="B45" s="14"/>
      <c r="D45" s="23">
        <v>43300.661620370367</v>
      </c>
    </row>
    <row r="46" spans="1:12" ht="12.75" x14ac:dyDescent="0.25">
      <c r="A46" s="14"/>
      <c r="B46" s="14"/>
      <c r="G46" s="24"/>
      <c r="H46" s="24"/>
      <c r="I46" s="24"/>
      <c r="J46" s="24"/>
      <c r="K46" s="24"/>
      <c r="L46" s="24"/>
    </row>
    <row r="47" spans="1:12" x14ac:dyDescent="0.25">
      <c r="A47" s="14"/>
      <c r="B47" s="14"/>
    </row>
    <row r="48" spans="1:12" x14ac:dyDescent="0.25">
      <c r="A48" s="14"/>
      <c r="B48" s="14"/>
    </row>
    <row r="49" spans="1:12" ht="15" x14ac:dyDescent="0.25">
      <c r="B49" s="25" t="s">
        <v>359</v>
      </c>
    </row>
    <row r="50" spans="1:12" ht="15" x14ac:dyDescent="0.25">
      <c r="B50" s="25"/>
    </row>
    <row r="51" spans="1:12" ht="15" x14ac:dyDescent="0.25">
      <c r="A51" s="24"/>
      <c r="B51" s="25" t="s">
        <v>351</v>
      </c>
      <c r="C51" s="24"/>
      <c r="D51" s="24"/>
      <c r="E51" s="24"/>
      <c r="F51" s="24"/>
    </row>
    <row r="52" spans="1:12" ht="15" x14ac:dyDescent="0.25">
      <c r="B52" s="25"/>
    </row>
    <row r="53" spans="1:12" ht="15" x14ac:dyDescent="0.25">
      <c r="B53" s="25" t="s">
        <v>363</v>
      </c>
    </row>
    <row r="54" spans="1:12" ht="15" x14ac:dyDescent="0.25">
      <c r="B54" s="25" t="s">
        <v>352</v>
      </c>
    </row>
    <row r="55" spans="1:12" ht="12.75" x14ac:dyDescent="0.25">
      <c r="B55" s="15"/>
      <c r="G55" s="24"/>
      <c r="H55" s="24"/>
      <c r="I55" s="24"/>
      <c r="J55" s="24"/>
      <c r="K55" s="24"/>
      <c r="L55" s="24"/>
    </row>
    <row r="56" spans="1:12" ht="15" x14ac:dyDescent="0.25">
      <c r="B56" s="25" t="s">
        <v>353</v>
      </c>
    </row>
    <row r="57" spans="1:12" ht="15" x14ac:dyDescent="0.25">
      <c r="B57" s="25" t="s">
        <v>354</v>
      </c>
    </row>
    <row r="62" spans="1:12" ht="12.75" x14ac:dyDescent="0.25">
      <c r="A62" s="24" t="s">
        <v>355</v>
      </c>
      <c r="B62" s="26"/>
      <c r="C62" s="27" t="s">
        <v>358</v>
      </c>
      <c r="D62" s="27"/>
      <c r="E62" s="28"/>
      <c r="F62" s="28" t="s">
        <v>356</v>
      </c>
    </row>
    <row r="65" spans="1:10" s="15" customFormat="1" ht="11.25" customHeight="1" x14ac:dyDescent="0.25">
      <c r="B65" s="16"/>
      <c r="C65" s="14"/>
      <c r="D65" s="14"/>
      <c r="E65" s="14"/>
      <c r="F65" s="14"/>
      <c r="G65" s="14"/>
      <c r="H65" s="14"/>
      <c r="I65" s="14"/>
      <c r="J65" s="14"/>
    </row>
    <row r="69" spans="1:10" x14ac:dyDescent="0.25">
      <c r="A69" s="14"/>
      <c r="B69" s="14"/>
    </row>
    <row r="70" spans="1:10" x14ac:dyDescent="0.25">
      <c r="A70" s="14"/>
      <c r="B70" s="14"/>
    </row>
    <row r="71" spans="1:10" x14ac:dyDescent="0.25">
      <c r="A71" s="14"/>
      <c r="B71" s="14"/>
    </row>
    <row r="72" spans="1:10" x14ac:dyDescent="0.25">
      <c r="A72" s="14"/>
      <c r="B72" s="14"/>
    </row>
    <row r="73" spans="1:10" x14ac:dyDescent="0.25">
      <c r="A73" s="14"/>
      <c r="B73" s="14"/>
    </row>
    <row r="74" spans="1:10" x14ac:dyDescent="0.25">
      <c r="A74" s="14"/>
      <c r="B74" s="14"/>
    </row>
    <row r="75" spans="1:10" x14ac:dyDescent="0.25">
      <c r="A75" s="14"/>
      <c r="B75" s="1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20610.455496957446</v>
      </c>
      <c r="D2" s="78">
        <v>19903.913812696937</v>
      </c>
      <c r="E2" s="78">
        <v>17807.163228444493</v>
      </c>
      <c r="F2" s="78">
        <v>17789.810873271053</v>
      </c>
      <c r="G2" s="78">
        <v>18367.746519723798</v>
      </c>
      <c r="H2" s="78">
        <v>16589.20372267421</v>
      </c>
      <c r="I2" s="78">
        <v>16596.617421241721</v>
      </c>
      <c r="J2" s="78">
        <v>17426.78228410826</v>
      </c>
      <c r="K2" s="78">
        <v>18552.586678559997</v>
      </c>
      <c r="L2" s="78">
        <v>16945.730823637943</v>
      </c>
      <c r="M2" s="78">
        <v>15293.922300000006</v>
      </c>
      <c r="N2" s="78">
        <v>13706.610105021697</v>
      </c>
      <c r="O2" s="78">
        <v>10929.657937572292</v>
      </c>
      <c r="P2" s="78">
        <v>10718.492799999996</v>
      </c>
      <c r="Q2" s="78">
        <v>9947.7872999999945</v>
      </c>
      <c r="R2" s="78">
        <v>9581.8487999999979</v>
      </c>
    </row>
    <row r="3" spans="1:18" ht="11.25" customHeight="1" x14ac:dyDescent="0.25">
      <c r="A3" s="53" t="s">
        <v>242</v>
      </c>
      <c r="B3" s="54" t="s">
        <v>241</v>
      </c>
      <c r="C3" s="79">
        <v>495.39770668921648</v>
      </c>
      <c r="D3" s="79">
        <v>805.69621750766692</v>
      </c>
      <c r="E3" s="79">
        <v>408.52809454867196</v>
      </c>
      <c r="F3" s="79">
        <v>384.86740320000001</v>
      </c>
      <c r="G3" s="79">
        <v>240.26016762388207</v>
      </c>
      <c r="H3" s="79">
        <v>97.584237810218639</v>
      </c>
      <c r="I3" s="79">
        <v>210.55417199999184</v>
      </c>
      <c r="J3" s="79">
        <v>173.82102554915107</v>
      </c>
      <c r="K3" s="79">
        <v>85.565631600000003</v>
      </c>
      <c r="L3" s="79">
        <v>12.095665200000001</v>
      </c>
      <c r="M3" s="79">
        <v>0</v>
      </c>
      <c r="N3" s="79">
        <v>80.788179639353416</v>
      </c>
      <c r="O3" s="79">
        <v>0</v>
      </c>
      <c r="P3" s="79">
        <v>0</v>
      </c>
      <c r="Q3" s="79">
        <v>8.7031999999999901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495.39770668921648</v>
      </c>
      <c r="D4" s="8">
        <v>805.69621750766692</v>
      </c>
      <c r="E4" s="8">
        <v>408.52809454867196</v>
      </c>
      <c r="F4" s="8">
        <v>384.86740320000001</v>
      </c>
      <c r="G4" s="8">
        <v>240.26016762388207</v>
      </c>
      <c r="H4" s="8">
        <v>97.584237810218639</v>
      </c>
      <c r="I4" s="8">
        <v>210.55417199999184</v>
      </c>
      <c r="J4" s="8">
        <v>173.82102554915107</v>
      </c>
      <c r="K4" s="8">
        <v>85.565631600000003</v>
      </c>
      <c r="L4" s="8">
        <v>12.095665200000001</v>
      </c>
      <c r="M4" s="8">
        <v>0</v>
      </c>
      <c r="N4" s="8">
        <v>80.788179639353416</v>
      </c>
      <c r="O4" s="8">
        <v>0</v>
      </c>
      <c r="P4" s="8">
        <v>0</v>
      </c>
      <c r="Q4" s="8">
        <v>8.7031999999999901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19.676756574667429</v>
      </c>
      <c r="D5" s="9">
        <v>302.60134924034691</v>
      </c>
      <c r="E5" s="9">
        <v>51.544874807712034</v>
      </c>
      <c r="F5" s="9">
        <v>9.9017820000000007</v>
      </c>
      <c r="G5" s="9">
        <v>2.3764672871220802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80.788179639353416</v>
      </c>
      <c r="O5" s="9">
        <v>0</v>
      </c>
      <c r="P5" s="9">
        <v>0</v>
      </c>
      <c r="Q5" s="9">
        <v>8.7031999999999901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80.788179639353416</v>
      </c>
      <c r="O7" s="10">
        <v>0</v>
      </c>
      <c r="P7" s="10">
        <v>0</v>
      </c>
      <c r="Q7" s="10">
        <v>8.7031999999999901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19.676756574667429</v>
      </c>
      <c r="D8" s="10">
        <v>302.60134924034691</v>
      </c>
      <c r="E8" s="10">
        <v>51.544874807712034</v>
      </c>
      <c r="F8" s="10">
        <v>9.9017820000000007</v>
      </c>
      <c r="G8" s="10">
        <v>2.3764672871220802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475.72095011454905</v>
      </c>
      <c r="D11" s="9">
        <v>503.09486826731995</v>
      </c>
      <c r="E11" s="9">
        <v>356.98321974095995</v>
      </c>
      <c r="F11" s="9">
        <v>374.96562119999999</v>
      </c>
      <c r="G11" s="9">
        <v>237.88370033676</v>
      </c>
      <c r="H11" s="9">
        <v>97.584237810218639</v>
      </c>
      <c r="I11" s="9">
        <v>210.55417199999184</v>
      </c>
      <c r="J11" s="9">
        <v>173.82102554915107</v>
      </c>
      <c r="K11" s="9">
        <v>85.565631600000003</v>
      </c>
      <c r="L11" s="9">
        <v>12.095665200000001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475.72095011454905</v>
      </c>
      <c r="D12" s="10">
        <v>503.09486826731995</v>
      </c>
      <c r="E12" s="10">
        <v>356.98321974095995</v>
      </c>
      <c r="F12" s="10">
        <v>374.96562119999999</v>
      </c>
      <c r="G12" s="10">
        <v>237.88370033676</v>
      </c>
      <c r="H12" s="10">
        <v>97.584237810218639</v>
      </c>
      <c r="I12" s="10">
        <v>210.55417199999184</v>
      </c>
      <c r="J12" s="10">
        <v>173.82102554915107</v>
      </c>
      <c r="K12" s="10">
        <v>85.565631600000003</v>
      </c>
      <c r="L12" s="10">
        <v>12.095665200000001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16094.691275258036</v>
      </c>
      <c r="D21" s="79">
        <v>15617.88663163733</v>
      </c>
      <c r="E21" s="79">
        <v>14280.194287655822</v>
      </c>
      <c r="F21" s="79">
        <v>14057.359315393323</v>
      </c>
      <c r="G21" s="79">
        <v>14326.793798165138</v>
      </c>
      <c r="H21" s="79">
        <v>12527.459772861621</v>
      </c>
      <c r="I21" s="79">
        <v>12349.204280281729</v>
      </c>
      <c r="J21" s="79">
        <v>12948.849853483143</v>
      </c>
      <c r="K21" s="79">
        <v>13663.183442039999</v>
      </c>
      <c r="L21" s="79">
        <v>12507.480826597945</v>
      </c>
      <c r="M21" s="79">
        <v>10321.984300000007</v>
      </c>
      <c r="N21" s="79">
        <v>9727.5199527529949</v>
      </c>
      <c r="O21" s="79">
        <v>7146.1867807941489</v>
      </c>
      <c r="P21" s="79">
        <v>5730.9512999999952</v>
      </c>
      <c r="Q21" s="79">
        <v>5494.2244999999939</v>
      </c>
      <c r="R21" s="79">
        <v>5339.0484999999908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16094.691275258036</v>
      </c>
      <c r="D30" s="8">
        <v>15617.88663163733</v>
      </c>
      <c r="E30" s="8">
        <v>14280.194287655822</v>
      </c>
      <c r="F30" s="8">
        <v>14057.359315393323</v>
      </c>
      <c r="G30" s="8">
        <v>14326.793798165138</v>
      </c>
      <c r="H30" s="8">
        <v>12527.459772861621</v>
      </c>
      <c r="I30" s="8">
        <v>12349.204280281729</v>
      </c>
      <c r="J30" s="8">
        <v>12948.849853483143</v>
      </c>
      <c r="K30" s="8">
        <v>13663.183442039999</v>
      </c>
      <c r="L30" s="8">
        <v>12507.480826597945</v>
      </c>
      <c r="M30" s="8">
        <v>10321.984300000007</v>
      </c>
      <c r="N30" s="8">
        <v>9727.5199527529949</v>
      </c>
      <c r="O30" s="8">
        <v>7146.1867807941489</v>
      </c>
      <c r="P30" s="8">
        <v>5730.9512999999952</v>
      </c>
      <c r="Q30" s="8">
        <v>5494.2244999999939</v>
      </c>
      <c r="R30" s="8">
        <v>5339.0484999999908</v>
      </c>
    </row>
    <row r="31" spans="1:18" ht="11.25" customHeight="1" x14ac:dyDescent="0.25">
      <c r="A31" s="59" t="s">
        <v>187</v>
      </c>
      <c r="B31" s="60" t="s">
        <v>186</v>
      </c>
      <c r="C31" s="9">
        <v>6782.9760000000024</v>
      </c>
      <c r="D31" s="9">
        <v>6281.2450252800008</v>
      </c>
      <c r="E31" s="9">
        <v>5890.5663436800005</v>
      </c>
      <c r="F31" s="9">
        <v>5786.7437734364166</v>
      </c>
      <c r="G31" s="9">
        <v>5876.8202419200006</v>
      </c>
      <c r="H31" s="9">
        <v>5935.1040000000003</v>
      </c>
      <c r="I31" s="9">
        <v>5739.0026456171527</v>
      </c>
      <c r="J31" s="9">
        <v>6295.4734464000012</v>
      </c>
      <c r="K31" s="9">
        <v>6618.6274176000006</v>
      </c>
      <c r="L31" s="9">
        <v>6351.1813324800005</v>
      </c>
      <c r="M31" s="9">
        <v>5142.8736000000026</v>
      </c>
      <c r="N31" s="9">
        <v>5278.0031999999956</v>
      </c>
      <c r="O31" s="9">
        <v>3770.3807999999967</v>
      </c>
      <c r="P31" s="9">
        <v>3211.3152000000055</v>
      </c>
      <c r="Q31" s="9">
        <v>3044.3904000000039</v>
      </c>
      <c r="R31" s="9">
        <v>3094.732800000003</v>
      </c>
    </row>
    <row r="32" spans="1:18" ht="11.25" customHeight="1" x14ac:dyDescent="0.25">
      <c r="A32" s="61" t="s">
        <v>185</v>
      </c>
      <c r="B32" s="62" t="s">
        <v>184</v>
      </c>
      <c r="C32" s="10">
        <v>6782.9760000000024</v>
      </c>
      <c r="D32" s="10">
        <v>6281.2450252800008</v>
      </c>
      <c r="E32" s="10">
        <v>5890.5663436800005</v>
      </c>
      <c r="F32" s="10">
        <v>5786.7437734364166</v>
      </c>
      <c r="G32" s="10">
        <v>5876.8202419200006</v>
      </c>
      <c r="H32" s="10">
        <v>5935.1040000000003</v>
      </c>
      <c r="I32" s="10">
        <v>5739.0026456171527</v>
      </c>
      <c r="J32" s="10">
        <v>6295.4734464000012</v>
      </c>
      <c r="K32" s="10">
        <v>6618.6274176000006</v>
      </c>
      <c r="L32" s="10">
        <v>6351.1813324800005</v>
      </c>
      <c r="M32" s="10">
        <v>5142.8736000000026</v>
      </c>
      <c r="N32" s="10">
        <v>5278.0031999999956</v>
      </c>
      <c r="O32" s="10">
        <v>3770.3807999999967</v>
      </c>
      <c r="P32" s="10">
        <v>3211.3152000000055</v>
      </c>
      <c r="Q32" s="10">
        <v>3044.3904000000039</v>
      </c>
      <c r="R32" s="10">
        <v>3094.732800000003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110.29830576578041</v>
      </c>
      <c r="D34" s="9">
        <v>118.88207250336055</v>
      </c>
      <c r="E34" s="9">
        <v>133.41991765384989</v>
      </c>
      <c r="F34" s="9">
        <v>165.3845993494578</v>
      </c>
      <c r="G34" s="9">
        <v>162.4781980262519</v>
      </c>
      <c r="H34" s="9">
        <v>136.42296512063194</v>
      </c>
      <c r="I34" s="9">
        <v>238.02598082170698</v>
      </c>
      <c r="J34" s="9">
        <v>243.83799090687717</v>
      </c>
      <c r="K34" s="9">
        <v>139.22659116000003</v>
      </c>
      <c r="L34" s="9">
        <v>136.31276617984818</v>
      </c>
      <c r="M34" s="9">
        <v>89.980600000000081</v>
      </c>
      <c r="N34" s="9">
        <v>101.59023634095152</v>
      </c>
      <c r="O34" s="9">
        <v>66.759216234504635</v>
      </c>
      <c r="P34" s="9">
        <v>8.7078000000005424</v>
      </c>
      <c r="Q34" s="9">
        <v>37.733800000000073</v>
      </c>
      <c r="R34" s="9">
        <v>58.051999999999936</v>
      </c>
    </row>
    <row r="35" spans="1:18" ht="11.25" customHeight="1" x14ac:dyDescent="0.25">
      <c r="A35" s="59" t="s">
        <v>179</v>
      </c>
      <c r="B35" s="60" t="s">
        <v>178</v>
      </c>
      <c r="C35" s="9">
        <v>6.2369720528343029</v>
      </c>
      <c r="D35" s="9">
        <v>0</v>
      </c>
      <c r="E35" s="9">
        <v>3.1917136980959997</v>
      </c>
      <c r="F35" s="9">
        <v>6.0931660980959998</v>
      </c>
      <c r="G35" s="9">
        <v>0</v>
      </c>
      <c r="H35" s="9">
        <v>0</v>
      </c>
      <c r="I35" s="9">
        <v>12.475897145712</v>
      </c>
      <c r="J35" s="9">
        <v>3.1915105964279999</v>
      </c>
      <c r="K35" s="9">
        <v>3.1915976400000003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6.2369720528343029</v>
      </c>
      <c r="D36" s="10">
        <v>0</v>
      </c>
      <c r="E36" s="10">
        <v>3.1917136980959997</v>
      </c>
      <c r="F36" s="10">
        <v>6.0931660980959998</v>
      </c>
      <c r="G36" s="10">
        <v>0</v>
      </c>
      <c r="H36" s="10">
        <v>0</v>
      </c>
      <c r="I36" s="10">
        <v>12.475897145712</v>
      </c>
      <c r="J36" s="10">
        <v>3.1915105964279999</v>
      </c>
      <c r="K36" s="10">
        <v>3.1915976400000003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12.745142890457576</v>
      </c>
      <c r="D43" s="9">
        <v>22.337012045556001</v>
      </c>
      <c r="E43" s="9">
        <v>15.822987387948</v>
      </c>
      <c r="F43" s="9">
        <v>28.542842419572001</v>
      </c>
      <c r="G43" s="9">
        <v>22.337849698632002</v>
      </c>
      <c r="H43" s="9">
        <v>50.832885093415861</v>
      </c>
      <c r="I43" s="9">
        <v>98.654187711456004</v>
      </c>
      <c r="J43" s="9">
        <v>139.915240880688</v>
      </c>
      <c r="K43" s="9">
        <v>73.217083680000002</v>
      </c>
      <c r="L43" s="9">
        <v>98.651302461972008</v>
      </c>
      <c r="M43" s="9">
        <v>88.994100000000259</v>
      </c>
      <c r="N43" s="9">
        <v>34.974937091593333</v>
      </c>
      <c r="O43" s="9">
        <v>19.043533476808815</v>
      </c>
      <c r="P43" s="9">
        <v>25.416299999999897</v>
      </c>
      <c r="Q43" s="9">
        <v>25.416299999999971</v>
      </c>
      <c r="R43" s="9">
        <v>19.043700000000012</v>
      </c>
    </row>
    <row r="44" spans="1:18" ht="11.25" customHeight="1" x14ac:dyDescent="0.25">
      <c r="A44" s="59" t="s">
        <v>161</v>
      </c>
      <c r="B44" s="60" t="s">
        <v>160</v>
      </c>
      <c r="C44" s="9">
        <v>4309.6126891134363</v>
      </c>
      <c r="D44" s="9">
        <v>4068.1554305929922</v>
      </c>
      <c r="E44" s="9">
        <v>3845.4324480710643</v>
      </c>
      <c r="F44" s="9">
        <v>2718.2582872359844</v>
      </c>
      <c r="G44" s="9">
        <v>2665.7552655928803</v>
      </c>
      <c r="H44" s="9">
        <v>2591.3665335354381</v>
      </c>
      <c r="I44" s="9">
        <v>2845.1531738049125</v>
      </c>
      <c r="J44" s="9">
        <v>2600.4965955462726</v>
      </c>
      <c r="K44" s="9">
        <v>2653.3895241600003</v>
      </c>
      <c r="L44" s="9">
        <v>2297.1186405420485</v>
      </c>
      <c r="M44" s="9">
        <v>2018.5920000000019</v>
      </c>
      <c r="N44" s="9">
        <v>1606.8119215118845</v>
      </c>
      <c r="O44" s="9">
        <v>962.84758053037081</v>
      </c>
      <c r="P44" s="9">
        <v>634.67999999999859</v>
      </c>
      <c r="Q44" s="9">
        <v>513.93599999999844</v>
      </c>
      <c r="R44" s="9">
        <v>297.21599999999989</v>
      </c>
    </row>
    <row r="45" spans="1:18" ht="11.25" customHeight="1" x14ac:dyDescent="0.25">
      <c r="A45" s="59" t="s">
        <v>159</v>
      </c>
      <c r="B45" s="60" t="s">
        <v>158</v>
      </c>
      <c r="C45" s="9">
        <v>4872.8221654355248</v>
      </c>
      <c r="D45" s="9">
        <v>5127.2670912154208</v>
      </c>
      <c r="E45" s="9">
        <v>4391.7608771648647</v>
      </c>
      <c r="F45" s="9">
        <v>5352.336646853797</v>
      </c>
      <c r="G45" s="9">
        <v>5599.4022429273718</v>
      </c>
      <c r="H45" s="9">
        <v>3813.7333891121352</v>
      </c>
      <c r="I45" s="9">
        <v>3415.8923951807883</v>
      </c>
      <c r="J45" s="9">
        <v>3665.9350691528757</v>
      </c>
      <c r="K45" s="9">
        <v>4175.5312278000001</v>
      </c>
      <c r="L45" s="9">
        <v>3624.2167849340758</v>
      </c>
      <c r="M45" s="9">
        <v>2981.5440000000026</v>
      </c>
      <c r="N45" s="9">
        <v>2706.1396578085701</v>
      </c>
      <c r="O45" s="9">
        <v>2327.1556505524673</v>
      </c>
      <c r="P45" s="9">
        <v>1850.8319999999908</v>
      </c>
      <c r="Q45" s="9">
        <v>1872.7479999999916</v>
      </c>
      <c r="R45" s="9">
        <v>1870.0039999999874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2917.1869284156264</v>
      </c>
      <c r="D49" s="10">
        <v>2904.7917833064002</v>
      </c>
      <c r="E49" s="10">
        <v>2670.6380714793004</v>
      </c>
      <c r="F49" s="10">
        <v>2599.1467490781006</v>
      </c>
      <c r="G49" s="10">
        <v>2761.2060854390998</v>
      </c>
      <c r="H49" s="10">
        <v>2711.2952061487472</v>
      </c>
      <c r="I49" s="10">
        <v>2920.2748533621002</v>
      </c>
      <c r="J49" s="10">
        <v>2692.4989798043998</v>
      </c>
      <c r="K49" s="10">
        <v>2926.4789970000002</v>
      </c>
      <c r="L49" s="10">
        <v>2683.0312548740999</v>
      </c>
      <c r="M49" s="10">
        <v>2330.6400000000026</v>
      </c>
      <c r="N49" s="10">
        <v>2237.0231841813074</v>
      </c>
      <c r="O49" s="10">
        <v>1981.1826758588732</v>
      </c>
      <c r="P49" s="10">
        <v>1569.3599999999919</v>
      </c>
      <c r="Q49" s="10">
        <v>1641.1199999999919</v>
      </c>
      <c r="R49" s="10">
        <v>1644.2399999999875</v>
      </c>
    </row>
    <row r="50" spans="1:18" ht="11.25" customHeight="1" x14ac:dyDescent="0.25">
      <c r="A50" s="61" t="s">
        <v>149</v>
      </c>
      <c r="B50" s="62" t="s">
        <v>148</v>
      </c>
      <c r="C50" s="10">
        <v>11.727947448395179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1943.9072895715028</v>
      </c>
      <c r="D51" s="10">
        <v>2222.4753079090201</v>
      </c>
      <c r="E51" s="10">
        <v>1721.1228056855641</v>
      </c>
      <c r="F51" s="10">
        <v>2753.189897775696</v>
      </c>
      <c r="G51" s="10">
        <v>2838.1961574882721</v>
      </c>
      <c r="H51" s="10">
        <v>1102.4381829633883</v>
      </c>
      <c r="I51" s="10">
        <v>495.61754181868804</v>
      </c>
      <c r="J51" s="10">
        <v>973.436089348476</v>
      </c>
      <c r="K51" s="10">
        <v>1249.0522308000002</v>
      </c>
      <c r="L51" s="10">
        <v>941.18553005997614</v>
      </c>
      <c r="M51" s="10">
        <v>650.90399999999977</v>
      </c>
      <c r="N51" s="10">
        <v>469.11647362726251</v>
      </c>
      <c r="O51" s="10">
        <v>345.9729746935941</v>
      </c>
      <c r="P51" s="10">
        <v>281.47199999999873</v>
      </c>
      <c r="Q51" s="10">
        <v>231.6279999999997</v>
      </c>
      <c r="R51" s="10">
        <v>225.76399999999987</v>
      </c>
    </row>
    <row r="52" spans="1:18" ht="11.25" customHeight="1" x14ac:dyDescent="0.25">
      <c r="A52" s="53" t="s">
        <v>145</v>
      </c>
      <c r="B52" s="54" t="s">
        <v>144</v>
      </c>
      <c r="C52" s="79">
        <v>4020.366515010197</v>
      </c>
      <c r="D52" s="79">
        <v>3480.3309635519399</v>
      </c>
      <c r="E52" s="79">
        <v>3118.4408462400002</v>
      </c>
      <c r="F52" s="79">
        <v>3347.5841546777283</v>
      </c>
      <c r="G52" s="79">
        <v>3800.6925539347803</v>
      </c>
      <c r="H52" s="79">
        <v>3937.8417478661822</v>
      </c>
      <c r="I52" s="79">
        <v>4001.9213790000003</v>
      </c>
      <c r="J52" s="79">
        <v>4268.4055720664046</v>
      </c>
      <c r="K52" s="79">
        <v>4768.5160854000005</v>
      </c>
      <c r="L52" s="79">
        <v>4395.4399670399998</v>
      </c>
      <c r="M52" s="79">
        <v>4932.8737999999976</v>
      </c>
      <c r="N52" s="79">
        <v>3858.8710801824213</v>
      </c>
      <c r="O52" s="79">
        <v>3707.2687047377535</v>
      </c>
      <c r="P52" s="79">
        <v>4912.8060000000005</v>
      </c>
      <c r="Q52" s="79">
        <v>4296.4890000000005</v>
      </c>
      <c r="R52" s="79">
        <v>4148.8078000000087</v>
      </c>
    </row>
    <row r="53" spans="1:18" ht="11.25" customHeight="1" x14ac:dyDescent="0.25">
      <c r="A53" s="56" t="s">
        <v>143</v>
      </c>
      <c r="B53" s="57" t="s">
        <v>142</v>
      </c>
      <c r="C53" s="8">
        <v>815.41431709782137</v>
      </c>
      <c r="D53" s="8">
        <v>365.01189570766803</v>
      </c>
      <c r="E53" s="8">
        <v>132.47202672</v>
      </c>
      <c r="F53" s="8">
        <v>63.203437417823899</v>
      </c>
      <c r="G53" s="8">
        <v>124.73239553478001</v>
      </c>
      <c r="H53" s="8">
        <v>357.24814786617918</v>
      </c>
      <c r="I53" s="8">
        <v>405.16710300000017</v>
      </c>
      <c r="J53" s="8">
        <v>603.89212486640429</v>
      </c>
      <c r="K53" s="8">
        <v>1326.83418252</v>
      </c>
      <c r="L53" s="8">
        <v>1714.6202040000003</v>
      </c>
      <c r="M53" s="8">
        <v>1971.0173999999961</v>
      </c>
      <c r="N53" s="8">
        <v>1079.6394801824233</v>
      </c>
      <c r="O53" s="8">
        <v>1156.3831047377496</v>
      </c>
      <c r="P53" s="8">
        <v>2262.4008000000013</v>
      </c>
      <c r="Q53" s="8">
        <v>3127.1261999999997</v>
      </c>
      <c r="R53" s="8">
        <v>3100.8714000000091</v>
      </c>
    </row>
    <row r="54" spans="1:18" ht="11.25" customHeight="1" x14ac:dyDescent="0.25">
      <c r="A54" s="56" t="s">
        <v>141</v>
      </c>
      <c r="B54" s="57" t="s">
        <v>140</v>
      </c>
      <c r="C54" s="8">
        <v>3204.9521979123756</v>
      </c>
      <c r="D54" s="8">
        <v>3115.319067844272</v>
      </c>
      <c r="E54" s="8">
        <v>2985.9688195200001</v>
      </c>
      <c r="F54" s="8">
        <v>3284.3807172599045</v>
      </c>
      <c r="G54" s="8">
        <v>3675.9601584000002</v>
      </c>
      <c r="H54" s="8">
        <v>3580.5936000000029</v>
      </c>
      <c r="I54" s="8">
        <v>3596.7542760000001</v>
      </c>
      <c r="J54" s="8">
        <v>3664.5134472</v>
      </c>
      <c r="K54" s="8">
        <v>3441.6819028800001</v>
      </c>
      <c r="L54" s="8">
        <v>2680.81976304</v>
      </c>
      <c r="M54" s="8">
        <v>2961.8564000000019</v>
      </c>
      <c r="N54" s="8">
        <v>2779.2315999999983</v>
      </c>
      <c r="O54" s="8">
        <v>2550.8856000000042</v>
      </c>
      <c r="P54" s="8">
        <v>2650.4051999999988</v>
      </c>
      <c r="Q54" s="8">
        <v>1169.3628000000012</v>
      </c>
      <c r="R54" s="8">
        <v>1047.9363999999996</v>
      </c>
    </row>
    <row r="55" spans="1:18" ht="11.25" customHeight="1" x14ac:dyDescent="0.25">
      <c r="A55" s="59" t="s">
        <v>139</v>
      </c>
      <c r="B55" s="60" t="s">
        <v>138</v>
      </c>
      <c r="C55" s="9">
        <v>285.93219791237215</v>
      </c>
      <c r="D55" s="9">
        <v>328.67980211707197</v>
      </c>
      <c r="E55" s="9">
        <v>242.77745951999998</v>
      </c>
      <c r="F55" s="9">
        <v>249.45313325990404</v>
      </c>
      <c r="G55" s="9">
        <v>236.08527839999999</v>
      </c>
      <c r="H55" s="9">
        <v>232.83360000000025</v>
      </c>
      <c r="I55" s="9">
        <v>209.13066000000001</v>
      </c>
      <c r="J55" s="9">
        <v>220.2842952</v>
      </c>
      <c r="K55" s="9">
        <v>248.91195888000001</v>
      </c>
      <c r="L55" s="9">
        <v>220.65608304</v>
      </c>
      <c r="M55" s="9">
        <v>114.5964</v>
      </c>
      <c r="N55" s="9">
        <v>116.72760000000004</v>
      </c>
      <c r="O55" s="9">
        <v>151.13759999999996</v>
      </c>
      <c r="P55" s="9">
        <v>153.31319999999991</v>
      </c>
      <c r="Q55" s="9">
        <v>139.06079999999994</v>
      </c>
      <c r="R55" s="9">
        <v>29.126399999999936</v>
      </c>
    </row>
    <row r="56" spans="1:18" ht="11.25" customHeight="1" x14ac:dyDescent="0.25">
      <c r="A56" s="59" t="s">
        <v>137</v>
      </c>
      <c r="B56" s="60" t="s">
        <v>136</v>
      </c>
      <c r="C56" s="9">
        <v>2919.0200000000036</v>
      </c>
      <c r="D56" s="9">
        <v>2786.6392657271999</v>
      </c>
      <c r="E56" s="9">
        <v>2743.1913600000003</v>
      </c>
      <c r="F56" s="9">
        <v>3034.9275840000005</v>
      </c>
      <c r="G56" s="9">
        <v>3439.8748800000003</v>
      </c>
      <c r="H56" s="9">
        <v>3347.7600000000025</v>
      </c>
      <c r="I56" s="9">
        <v>3387.6236160000003</v>
      </c>
      <c r="J56" s="9">
        <v>3444.2291519999999</v>
      </c>
      <c r="K56" s="9">
        <v>3192.7699440000001</v>
      </c>
      <c r="L56" s="9">
        <v>2460.1636800000001</v>
      </c>
      <c r="M56" s="9">
        <v>2847.260000000002</v>
      </c>
      <c r="N56" s="9">
        <v>2243.5399999999977</v>
      </c>
      <c r="O56" s="9">
        <v>1980.4200000000039</v>
      </c>
      <c r="P56" s="9">
        <v>2024.6199999999992</v>
      </c>
      <c r="Q56" s="9">
        <v>795.3400000000014</v>
      </c>
      <c r="R56" s="9">
        <v>781.29999999999973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418.96400000000028</v>
      </c>
      <c r="O58" s="9">
        <v>419.32800000000032</v>
      </c>
      <c r="P58" s="9">
        <v>472.4719999999997</v>
      </c>
      <c r="Q58" s="9">
        <v>234.96199999999982</v>
      </c>
      <c r="R58" s="9">
        <v>237.50999999999988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26.317964136188166</v>
      </c>
      <c r="I59" s="79">
        <v>34.937589960000004</v>
      </c>
      <c r="J59" s="79">
        <v>35.705833009560003</v>
      </c>
      <c r="K59" s="79">
        <v>35.321519520000003</v>
      </c>
      <c r="L59" s="79">
        <v>30.714364800000002</v>
      </c>
      <c r="M59" s="79">
        <v>39.0641999999999</v>
      </c>
      <c r="N59" s="79">
        <v>39.430892446927089</v>
      </c>
      <c r="O59" s="79">
        <v>76.202452040388025</v>
      </c>
      <c r="P59" s="79">
        <v>74.735499999999931</v>
      </c>
      <c r="Q59" s="79">
        <v>148.37059999999985</v>
      </c>
      <c r="R59" s="79">
        <v>93.992499999999879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26.317964136188166</v>
      </c>
      <c r="I61" s="8">
        <v>34.937589960000004</v>
      </c>
      <c r="J61" s="8">
        <v>35.705833009560003</v>
      </c>
      <c r="K61" s="8">
        <v>35.321519520000003</v>
      </c>
      <c r="L61" s="8">
        <v>30.714364800000002</v>
      </c>
      <c r="M61" s="8">
        <v>39.0641999999999</v>
      </c>
      <c r="N61" s="8">
        <v>39.430892446927089</v>
      </c>
      <c r="O61" s="8">
        <v>76.202452040388025</v>
      </c>
      <c r="P61" s="8">
        <v>74.735499999999931</v>
      </c>
      <c r="Q61" s="8">
        <v>148.37059999999985</v>
      </c>
      <c r="R61" s="8">
        <v>93.992499999999879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28.700069941317516</v>
      </c>
      <c r="I64" s="81">
        <v>38.099879999999999</v>
      </c>
      <c r="J64" s="81">
        <v>40.344423479999996</v>
      </c>
      <c r="K64" s="81">
        <v>39.406704209280193</v>
      </c>
      <c r="L64" s="81">
        <v>36.776851199999996</v>
      </c>
      <c r="M64" s="81">
        <v>78.439999999999884</v>
      </c>
      <c r="N64" s="81">
        <v>54.871850329633837</v>
      </c>
      <c r="O64" s="81">
        <v>86.011720121437392</v>
      </c>
      <c r="P64" s="81">
        <v>81.499999999999915</v>
      </c>
      <c r="Q64" s="81">
        <v>163.16499999999979</v>
      </c>
      <c r="R64" s="81">
        <v>105.83059999999986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1.406764799999995</v>
      </c>
      <c r="K65" s="82">
        <v>0.47398595328018978</v>
      </c>
      <c r="L65" s="82">
        <v>3.2824511999999997</v>
      </c>
      <c r="M65" s="82">
        <v>35.840000000000003</v>
      </c>
      <c r="N65" s="82">
        <v>11.871967617608524</v>
      </c>
      <c r="O65" s="82">
        <v>2.9119905245038611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1.3650000000000004</v>
      </c>
      <c r="R67" s="82">
        <v>3.3306000000000116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28.700069941317516</v>
      </c>
      <c r="I68" s="82">
        <v>38.099879999999999</v>
      </c>
      <c r="J68" s="82">
        <v>38.937658679999998</v>
      </c>
      <c r="K68" s="82">
        <v>38.932718256000001</v>
      </c>
      <c r="L68" s="82">
        <v>33.494399999999999</v>
      </c>
      <c r="M68" s="82">
        <v>42.599999999999881</v>
      </c>
      <c r="N68" s="82">
        <v>42.999882712025311</v>
      </c>
      <c r="O68" s="82">
        <v>83.099729596933528</v>
      </c>
      <c r="P68" s="82">
        <v>81.499999999999915</v>
      </c>
      <c r="Q68" s="82">
        <v>161.79999999999981</v>
      </c>
      <c r="R68" s="82">
        <v>102.49999999999986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1466.4912547904289</v>
      </c>
      <c r="D2" s="78">
        <v>1329.45083475822</v>
      </c>
      <c r="E2" s="78">
        <v>1341.9467095969442</v>
      </c>
      <c r="F2" s="78">
        <v>1417.2570797727963</v>
      </c>
      <c r="G2" s="78">
        <v>1620.2103452651522</v>
      </c>
      <c r="H2" s="78">
        <v>1453.9022329035934</v>
      </c>
      <c r="I2" s="78">
        <v>1495.3254811700401</v>
      </c>
      <c r="J2" s="78">
        <v>1551.1411848444122</v>
      </c>
      <c r="K2" s="78">
        <v>1482.7115551510442</v>
      </c>
      <c r="L2" s="78">
        <v>1498.3495303590721</v>
      </c>
      <c r="M2" s="78">
        <v>1504.4721187501768</v>
      </c>
      <c r="N2" s="78">
        <v>1553.1786590365552</v>
      </c>
      <c r="O2" s="78">
        <v>1542.4733577888617</v>
      </c>
      <c r="P2" s="78">
        <v>1504.1801482823182</v>
      </c>
      <c r="Q2" s="78">
        <v>1451.0545084636396</v>
      </c>
      <c r="R2" s="78">
        <v>1413.7678393627245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1466.4912547904289</v>
      </c>
      <c r="D21" s="79">
        <v>1329.45083475822</v>
      </c>
      <c r="E21" s="79">
        <v>1341.9467095969442</v>
      </c>
      <c r="F21" s="79">
        <v>1417.2570797727963</v>
      </c>
      <c r="G21" s="79">
        <v>1620.2103452651522</v>
      </c>
      <c r="H21" s="79">
        <v>1453.9022329035934</v>
      </c>
      <c r="I21" s="79">
        <v>1495.3254811700401</v>
      </c>
      <c r="J21" s="79">
        <v>1551.1411848444122</v>
      </c>
      <c r="K21" s="79">
        <v>1482.7115551510442</v>
      </c>
      <c r="L21" s="79">
        <v>1498.3495303590721</v>
      </c>
      <c r="M21" s="79">
        <v>1504.4721187501768</v>
      </c>
      <c r="N21" s="79">
        <v>1553.1786590365552</v>
      </c>
      <c r="O21" s="79">
        <v>1542.4733577888617</v>
      </c>
      <c r="P21" s="79">
        <v>1504.1801482823182</v>
      </c>
      <c r="Q21" s="79">
        <v>1451.0545084636396</v>
      </c>
      <c r="R21" s="79">
        <v>1413.7678393627245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1466.4912547904289</v>
      </c>
      <c r="D30" s="8">
        <v>1329.45083475822</v>
      </c>
      <c r="E30" s="8">
        <v>1341.9467095969442</v>
      </c>
      <c r="F30" s="8">
        <v>1417.2570797727963</v>
      </c>
      <c r="G30" s="8">
        <v>1620.2103452651522</v>
      </c>
      <c r="H30" s="8">
        <v>1453.9022329035934</v>
      </c>
      <c r="I30" s="8">
        <v>1495.3254811700401</v>
      </c>
      <c r="J30" s="8">
        <v>1551.1411848444122</v>
      </c>
      <c r="K30" s="8">
        <v>1482.7115551510442</v>
      </c>
      <c r="L30" s="8">
        <v>1498.3495303590721</v>
      </c>
      <c r="M30" s="8">
        <v>1504.4721187501768</v>
      </c>
      <c r="N30" s="8">
        <v>1553.1786590365552</v>
      </c>
      <c r="O30" s="8">
        <v>1542.4733577888617</v>
      </c>
      <c r="P30" s="8">
        <v>1504.1801482823182</v>
      </c>
      <c r="Q30" s="8">
        <v>1451.0545084636396</v>
      </c>
      <c r="R30" s="8">
        <v>1413.7678393627245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753.01351905900492</v>
      </c>
      <c r="D35" s="9">
        <v>684.45325947952801</v>
      </c>
      <c r="E35" s="9">
        <v>706.21844662908006</v>
      </c>
      <c r="F35" s="9">
        <v>727.97902046931608</v>
      </c>
      <c r="G35" s="9">
        <v>855.64243282240795</v>
      </c>
      <c r="H35" s="9">
        <v>749.8936801228466</v>
      </c>
      <c r="I35" s="9">
        <v>768.44313987210012</v>
      </c>
      <c r="J35" s="9">
        <v>768.5931159466561</v>
      </c>
      <c r="K35" s="9">
        <v>802.832807544768</v>
      </c>
      <c r="L35" s="9">
        <v>818.37072346629611</v>
      </c>
      <c r="M35" s="9">
        <v>833.88721814163318</v>
      </c>
      <c r="N35" s="9">
        <v>846.36313180303512</v>
      </c>
      <c r="O35" s="9">
        <v>858.76677283184711</v>
      </c>
      <c r="P35" s="9">
        <v>865.00627397075698</v>
      </c>
      <c r="Q35" s="9">
        <v>874.35795948293958</v>
      </c>
      <c r="R35" s="9">
        <v>880.59539689194673</v>
      </c>
    </row>
    <row r="36" spans="1:18" ht="11.25" customHeight="1" x14ac:dyDescent="0.25">
      <c r="A36" s="65" t="s">
        <v>177</v>
      </c>
      <c r="B36" s="62" t="s">
        <v>176</v>
      </c>
      <c r="C36" s="10">
        <v>753.01351905900492</v>
      </c>
      <c r="D36" s="10">
        <v>684.45325947952801</v>
      </c>
      <c r="E36" s="10">
        <v>706.21844662908006</v>
      </c>
      <c r="F36" s="10">
        <v>727.97902046931608</v>
      </c>
      <c r="G36" s="10">
        <v>855.64243282240795</v>
      </c>
      <c r="H36" s="10">
        <v>749.8936801228466</v>
      </c>
      <c r="I36" s="10">
        <v>768.44313987210012</v>
      </c>
      <c r="J36" s="10">
        <v>768.5931159466561</v>
      </c>
      <c r="K36" s="10">
        <v>802.832807544768</v>
      </c>
      <c r="L36" s="10">
        <v>818.37072346629611</v>
      </c>
      <c r="M36" s="10">
        <v>833.88721814163318</v>
      </c>
      <c r="N36" s="10">
        <v>846.36313180303512</v>
      </c>
      <c r="O36" s="10">
        <v>858.76677283184711</v>
      </c>
      <c r="P36" s="10">
        <v>865.00627397075698</v>
      </c>
      <c r="Q36" s="10">
        <v>874.35795948293958</v>
      </c>
      <c r="R36" s="10">
        <v>880.59539689194673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410.06953554864754</v>
      </c>
      <c r="D43" s="9">
        <v>397.41789375615599</v>
      </c>
      <c r="E43" s="9">
        <v>394.31836020564003</v>
      </c>
      <c r="F43" s="9">
        <v>429.06327907247999</v>
      </c>
      <c r="G43" s="9">
        <v>470.32681417675207</v>
      </c>
      <c r="H43" s="9">
        <v>403.69670384976399</v>
      </c>
      <c r="I43" s="9">
        <v>448.20715759232399</v>
      </c>
      <c r="J43" s="9">
        <v>445.19551556641204</v>
      </c>
      <c r="K43" s="9">
        <v>429.06473720931604</v>
      </c>
      <c r="L43" s="9">
        <v>429.147913057344</v>
      </c>
      <c r="M43" s="9">
        <v>426.00056364428485</v>
      </c>
      <c r="N43" s="9">
        <v>391.02551935528783</v>
      </c>
      <c r="O43" s="9">
        <v>454.60368732014888</v>
      </c>
      <c r="P43" s="9">
        <v>410.06982493317992</v>
      </c>
      <c r="Q43" s="9">
        <v>387.83945004607307</v>
      </c>
      <c r="R43" s="9">
        <v>381.46700782536749</v>
      </c>
    </row>
    <row r="44" spans="1:18" ht="11.25" customHeight="1" x14ac:dyDescent="0.25">
      <c r="A44" s="59" t="s">
        <v>161</v>
      </c>
      <c r="B44" s="60" t="s">
        <v>160</v>
      </c>
      <c r="C44" s="9">
        <v>303.40820018277645</v>
      </c>
      <c r="D44" s="9">
        <v>247.57968152253605</v>
      </c>
      <c r="E44" s="9">
        <v>241.40990276222402</v>
      </c>
      <c r="F44" s="9">
        <v>260.21478023100002</v>
      </c>
      <c r="G44" s="9">
        <v>294.24109826599204</v>
      </c>
      <c r="H44" s="9">
        <v>300.31184893098276</v>
      </c>
      <c r="I44" s="9">
        <v>278.67518370561606</v>
      </c>
      <c r="J44" s="9">
        <v>337.35255333134404</v>
      </c>
      <c r="K44" s="9">
        <v>250.81401039696004</v>
      </c>
      <c r="L44" s="9">
        <v>250.83089383543202</v>
      </c>
      <c r="M44" s="9">
        <v>244.58433696425891</v>
      </c>
      <c r="N44" s="9">
        <v>315.79000787823225</v>
      </c>
      <c r="O44" s="9">
        <v>229.10289763686572</v>
      </c>
      <c r="P44" s="9">
        <v>229.1040493783814</v>
      </c>
      <c r="Q44" s="9">
        <v>188.85709893462683</v>
      </c>
      <c r="R44" s="9">
        <v>151.70543464541038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1147.0994713402752</v>
      </c>
      <c r="D2" s="78">
        <v>1061.7489658402067</v>
      </c>
      <c r="E2" s="78">
        <v>1072.0156171173512</v>
      </c>
      <c r="F2" s="78">
        <v>1130.1173580121911</v>
      </c>
      <c r="G2" s="78">
        <v>1300.5215796212929</v>
      </c>
      <c r="H2" s="78">
        <v>1165.4907925524822</v>
      </c>
      <c r="I2" s="78">
        <v>1193.5865182095808</v>
      </c>
      <c r="J2" s="78">
        <v>1269.0693167996121</v>
      </c>
      <c r="K2" s="78">
        <v>1223.8446139780192</v>
      </c>
      <c r="L2" s="78">
        <v>1197.1781453306321</v>
      </c>
      <c r="M2" s="78">
        <v>1196.8620468435397</v>
      </c>
      <c r="N2" s="78">
        <v>1251.5331404765564</v>
      </c>
      <c r="O2" s="78">
        <v>1232.6789037037152</v>
      </c>
      <c r="P2" s="78">
        <v>1193.8038737512727</v>
      </c>
      <c r="Q2" s="78">
        <v>1158.8516106849547</v>
      </c>
      <c r="R2" s="78">
        <v>1136.2180495450427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1147.0994713402752</v>
      </c>
      <c r="D21" s="79">
        <v>1061.7489658402067</v>
      </c>
      <c r="E21" s="79">
        <v>1072.0156171173512</v>
      </c>
      <c r="F21" s="79">
        <v>1130.1173580121911</v>
      </c>
      <c r="G21" s="79">
        <v>1300.5215796212929</v>
      </c>
      <c r="H21" s="79">
        <v>1165.4907925524822</v>
      </c>
      <c r="I21" s="79">
        <v>1193.5865182095808</v>
      </c>
      <c r="J21" s="79">
        <v>1269.0693167996121</v>
      </c>
      <c r="K21" s="79">
        <v>1223.8446139780192</v>
      </c>
      <c r="L21" s="79">
        <v>1197.1781453306321</v>
      </c>
      <c r="M21" s="79">
        <v>1196.8620468435397</v>
      </c>
      <c r="N21" s="79">
        <v>1251.5331404765564</v>
      </c>
      <c r="O21" s="79">
        <v>1232.6789037037152</v>
      </c>
      <c r="P21" s="79">
        <v>1193.8038737512727</v>
      </c>
      <c r="Q21" s="79">
        <v>1158.8516106849547</v>
      </c>
      <c r="R21" s="79">
        <v>1136.2180495450427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1147.0994713402752</v>
      </c>
      <c r="D30" s="8">
        <v>1061.7489658402067</v>
      </c>
      <c r="E30" s="8">
        <v>1072.0156171173512</v>
      </c>
      <c r="F30" s="8">
        <v>1130.1173580121911</v>
      </c>
      <c r="G30" s="8">
        <v>1300.5215796212929</v>
      </c>
      <c r="H30" s="8">
        <v>1165.4907925524822</v>
      </c>
      <c r="I30" s="8">
        <v>1193.5865182095808</v>
      </c>
      <c r="J30" s="8">
        <v>1269.0693167996121</v>
      </c>
      <c r="K30" s="8">
        <v>1223.8446139780192</v>
      </c>
      <c r="L30" s="8">
        <v>1197.1781453306321</v>
      </c>
      <c r="M30" s="8">
        <v>1196.8620468435397</v>
      </c>
      <c r="N30" s="8">
        <v>1251.5331404765564</v>
      </c>
      <c r="O30" s="8">
        <v>1232.6789037037152</v>
      </c>
      <c r="P30" s="8">
        <v>1193.8038737512727</v>
      </c>
      <c r="Q30" s="8">
        <v>1158.8516106849547</v>
      </c>
      <c r="R30" s="8">
        <v>1136.2180495450427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589.01231548639873</v>
      </c>
      <c r="D35" s="9">
        <v>546.6298725898439</v>
      </c>
      <c r="E35" s="9">
        <v>564.16338925270713</v>
      </c>
      <c r="F35" s="9">
        <v>580.48870529048656</v>
      </c>
      <c r="G35" s="9">
        <v>686.81295090921924</v>
      </c>
      <c r="H35" s="9">
        <v>601.13683010928253</v>
      </c>
      <c r="I35" s="9">
        <v>613.38042005697537</v>
      </c>
      <c r="J35" s="9">
        <v>628.82602182285916</v>
      </c>
      <c r="K35" s="9">
        <v>662.66604858179858</v>
      </c>
      <c r="L35" s="9">
        <v>653.87649881498555</v>
      </c>
      <c r="M35" s="9">
        <v>663.38747677875028</v>
      </c>
      <c r="N35" s="9">
        <v>681.9894814844323</v>
      </c>
      <c r="O35" s="9">
        <v>686.28976878344281</v>
      </c>
      <c r="P35" s="9">
        <v>686.51872707179723</v>
      </c>
      <c r="Q35" s="9">
        <v>698.28605593516545</v>
      </c>
      <c r="R35" s="9">
        <v>707.71760145988424</v>
      </c>
    </row>
    <row r="36" spans="1:18" ht="11.25" customHeight="1" x14ac:dyDescent="0.25">
      <c r="A36" s="65" t="s">
        <v>177</v>
      </c>
      <c r="B36" s="62" t="s">
        <v>176</v>
      </c>
      <c r="C36" s="10">
        <v>589.01231548639873</v>
      </c>
      <c r="D36" s="10">
        <v>546.6298725898439</v>
      </c>
      <c r="E36" s="10">
        <v>564.16338925270713</v>
      </c>
      <c r="F36" s="10">
        <v>580.48870529048656</v>
      </c>
      <c r="G36" s="10">
        <v>686.81295090921924</v>
      </c>
      <c r="H36" s="10">
        <v>601.13683010928253</v>
      </c>
      <c r="I36" s="10">
        <v>613.38042005697537</v>
      </c>
      <c r="J36" s="10">
        <v>628.82602182285916</v>
      </c>
      <c r="K36" s="10">
        <v>662.66604858179858</v>
      </c>
      <c r="L36" s="10">
        <v>653.87649881498555</v>
      </c>
      <c r="M36" s="10">
        <v>663.38747677875028</v>
      </c>
      <c r="N36" s="10">
        <v>681.9894814844323</v>
      </c>
      <c r="O36" s="10">
        <v>686.28976878344281</v>
      </c>
      <c r="P36" s="10">
        <v>686.51872707179723</v>
      </c>
      <c r="Q36" s="10">
        <v>698.28605593516545</v>
      </c>
      <c r="R36" s="10">
        <v>707.71760145988424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320.75919028090465</v>
      </c>
      <c r="D43" s="9">
        <v>317.39273591018576</v>
      </c>
      <c r="E43" s="9">
        <v>315.0016593308049</v>
      </c>
      <c r="F43" s="9">
        <v>342.13401808736967</v>
      </c>
      <c r="G43" s="9">
        <v>377.52516091439855</v>
      </c>
      <c r="H43" s="9">
        <v>323.61515146794932</v>
      </c>
      <c r="I43" s="9">
        <v>357.76426430494342</v>
      </c>
      <c r="J43" s="9">
        <v>364.23761698957696</v>
      </c>
      <c r="K43" s="9">
        <v>354.15422902536341</v>
      </c>
      <c r="L43" s="9">
        <v>342.88828622209456</v>
      </c>
      <c r="M43" s="9">
        <v>338.89887370153724</v>
      </c>
      <c r="N43" s="9">
        <v>315.08377571242556</v>
      </c>
      <c r="O43" s="9">
        <v>363.29987294482271</v>
      </c>
      <c r="P43" s="9">
        <v>325.45499691161621</v>
      </c>
      <c r="Q43" s="9">
        <v>309.73913712513104</v>
      </c>
      <c r="R43" s="9">
        <v>306.5777050017611</v>
      </c>
    </row>
    <row r="44" spans="1:18" ht="11.25" customHeight="1" x14ac:dyDescent="0.25">
      <c r="A44" s="59" t="s">
        <v>161</v>
      </c>
      <c r="B44" s="60" t="s">
        <v>160</v>
      </c>
      <c r="C44" s="9">
        <v>237.32796557297189</v>
      </c>
      <c r="D44" s="9">
        <v>197.72635734017695</v>
      </c>
      <c r="E44" s="9">
        <v>192.85056853383909</v>
      </c>
      <c r="F44" s="9">
        <v>207.49463463433486</v>
      </c>
      <c r="G44" s="9">
        <v>236.18346779767509</v>
      </c>
      <c r="H44" s="9">
        <v>240.73881097525023</v>
      </c>
      <c r="I44" s="9">
        <v>222.44183384766222</v>
      </c>
      <c r="J44" s="9">
        <v>276.005677987176</v>
      </c>
      <c r="K44" s="9">
        <v>207.02433637085716</v>
      </c>
      <c r="L44" s="9">
        <v>200.41336029355205</v>
      </c>
      <c r="M44" s="9">
        <v>194.57569636325206</v>
      </c>
      <c r="N44" s="9">
        <v>254.45988327969852</v>
      </c>
      <c r="O44" s="9">
        <v>183.08926197544946</v>
      </c>
      <c r="P44" s="9">
        <v>181.83014976785915</v>
      </c>
      <c r="Q44" s="9">
        <v>150.82641762465832</v>
      </c>
      <c r="R44" s="9">
        <v>121.92274308339725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319.3917834501537</v>
      </c>
      <c r="D2" s="78">
        <v>267.70186891801359</v>
      </c>
      <c r="E2" s="78">
        <v>269.93109247959285</v>
      </c>
      <c r="F2" s="78">
        <v>287.13972176060514</v>
      </c>
      <c r="G2" s="78">
        <v>319.68876564385909</v>
      </c>
      <c r="H2" s="78">
        <v>288.4114403511112</v>
      </c>
      <c r="I2" s="78">
        <v>301.73896296045905</v>
      </c>
      <c r="J2" s="78">
        <v>282.0718680448</v>
      </c>
      <c r="K2" s="78">
        <v>258.86694117302483</v>
      </c>
      <c r="L2" s="78">
        <v>301.17138502843989</v>
      </c>
      <c r="M2" s="78">
        <v>307.61007190663742</v>
      </c>
      <c r="N2" s="78">
        <v>301.64551855999866</v>
      </c>
      <c r="O2" s="78">
        <v>309.79445408514658</v>
      </c>
      <c r="P2" s="78">
        <v>310.37627453104585</v>
      </c>
      <c r="Q2" s="78">
        <v>292.20289777868476</v>
      </c>
      <c r="R2" s="78">
        <v>277.54978981768221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319.3917834501537</v>
      </c>
      <c r="D21" s="79">
        <v>267.70186891801359</v>
      </c>
      <c r="E21" s="79">
        <v>269.93109247959285</v>
      </c>
      <c r="F21" s="79">
        <v>287.13972176060514</v>
      </c>
      <c r="G21" s="79">
        <v>319.68876564385909</v>
      </c>
      <c r="H21" s="79">
        <v>288.4114403511112</v>
      </c>
      <c r="I21" s="79">
        <v>301.73896296045905</v>
      </c>
      <c r="J21" s="79">
        <v>282.0718680448</v>
      </c>
      <c r="K21" s="79">
        <v>258.86694117302483</v>
      </c>
      <c r="L21" s="79">
        <v>301.17138502843989</v>
      </c>
      <c r="M21" s="79">
        <v>307.61007190663742</v>
      </c>
      <c r="N21" s="79">
        <v>301.64551855999866</v>
      </c>
      <c r="O21" s="79">
        <v>309.79445408514658</v>
      </c>
      <c r="P21" s="79">
        <v>310.37627453104585</v>
      </c>
      <c r="Q21" s="79">
        <v>292.20289777868476</v>
      </c>
      <c r="R21" s="79">
        <v>277.54978981768221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319.3917834501537</v>
      </c>
      <c r="D30" s="8">
        <v>267.70186891801359</v>
      </c>
      <c r="E30" s="8">
        <v>269.93109247959285</v>
      </c>
      <c r="F30" s="8">
        <v>287.13972176060514</v>
      </c>
      <c r="G30" s="8">
        <v>319.68876564385909</v>
      </c>
      <c r="H30" s="8">
        <v>288.4114403511112</v>
      </c>
      <c r="I30" s="8">
        <v>301.73896296045905</v>
      </c>
      <c r="J30" s="8">
        <v>282.0718680448</v>
      </c>
      <c r="K30" s="8">
        <v>258.86694117302483</v>
      </c>
      <c r="L30" s="8">
        <v>301.17138502843989</v>
      </c>
      <c r="M30" s="8">
        <v>307.61007190663742</v>
      </c>
      <c r="N30" s="8">
        <v>301.64551855999866</v>
      </c>
      <c r="O30" s="8">
        <v>309.79445408514658</v>
      </c>
      <c r="P30" s="8">
        <v>310.37627453104585</v>
      </c>
      <c r="Q30" s="8">
        <v>292.20289777868476</v>
      </c>
      <c r="R30" s="8">
        <v>277.54978981768221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164.00120357260624</v>
      </c>
      <c r="D35" s="9">
        <v>137.82338688968417</v>
      </c>
      <c r="E35" s="9">
        <v>142.05505737637284</v>
      </c>
      <c r="F35" s="9">
        <v>147.49031517882958</v>
      </c>
      <c r="G35" s="9">
        <v>168.82948191318872</v>
      </c>
      <c r="H35" s="9">
        <v>148.75685001356399</v>
      </c>
      <c r="I35" s="9">
        <v>155.06271981512469</v>
      </c>
      <c r="J35" s="9">
        <v>139.76709412379694</v>
      </c>
      <c r="K35" s="9">
        <v>140.16675896296934</v>
      </c>
      <c r="L35" s="9">
        <v>164.49422465131047</v>
      </c>
      <c r="M35" s="9">
        <v>170.4997413628829</v>
      </c>
      <c r="N35" s="9">
        <v>164.37365031860273</v>
      </c>
      <c r="O35" s="9">
        <v>172.47700404840427</v>
      </c>
      <c r="P35" s="9">
        <v>178.48754689895989</v>
      </c>
      <c r="Q35" s="9">
        <v>176.07190354777416</v>
      </c>
      <c r="R35" s="9">
        <v>172.87779543206261</v>
      </c>
    </row>
    <row r="36" spans="1:18" ht="11.25" customHeight="1" x14ac:dyDescent="0.25">
      <c r="A36" s="65" t="s">
        <v>177</v>
      </c>
      <c r="B36" s="62" t="s">
        <v>176</v>
      </c>
      <c r="C36" s="10">
        <v>164.00120357260624</v>
      </c>
      <c r="D36" s="10">
        <v>137.82338688968417</v>
      </c>
      <c r="E36" s="10">
        <v>142.05505737637284</v>
      </c>
      <c r="F36" s="10">
        <v>147.49031517882958</v>
      </c>
      <c r="G36" s="10">
        <v>168.82948191318872</v>
      </c>
      <c r="H36" s="10">
        <v>148.75685001356399</v>
      </c>
      <c r="I36" s="10">
        <v>155.06271981512469</v>
      </c>
      <c r="J36" s="10">
        <v>139.76709412379694</v>
      </c>
      <c r="K36" s="10">
        <v>140.16675896296934</v>
      </c>
      <c r="L36" s="10">
        <v>164.49422465131047</v>
      </c>
      <c r="M36" s="10">
        <v>170.4997413628829</v>
      </c>
      <c r="N36" s="10">
        <v>164.37365031860273</v>
      </c>
      <c r="O36" s="10">
        <v>172.47700404840427</v>
      </c>
      <c r="P36" s="10">
        <v>178.48754689895989</v>
      </c>
      <c r="Q36" s="10">
        <v>176.07190354777416</v>
      </c>
      <c r="R36" s="10">
        <v>172.87779543206261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89.310345267742903</v>
      </c>
      <c r="D43" s="9">
        <v>80.025157845970284</v>
      </c>
      <c r="E43" s="9">
        <v>79.316700874835121</v>
      </c>
      <c r="F43" s="9">
        <v>86.929260985110389</v>
      </c>
      <c r="G43" s="9">
        <v>92.801653262353412</v>
      </c>
      <c r="H43" s="9">
        <v>80.081552381814674</v>
      </c>
      <c r="I43" s="9">
        <v>90.442893287380514</v>
      </c>
      <c r="J43" s="9">
        <v>80.957898576835049</v>
      </c>
      <c r="K43" s="9">
        <v>74.910508183952601</v>
      </c>
      <c r="L43" s="9">
        <v>86.259626835249421</v>
      </c>
      <c r="M43" s="9">
        <v>87.101689942747655</v>
      </c>
      <c r="N43" s="9">
        <v>75.941743642862221</v>
      </c>
      <c r="O43" s="9">
        <v>91.303814375326112</v>
      </c>
      <c r="P43" s="9">
        <v>84.61482802156371</v>
      </c>
      <c r="Q43" s="9">
        <v>78.100312920942059</v>
      </c>
      <c r="R43" s="9">
        <v>74.889302823606442</v>
      </c>
    </row>
    <row r="44" spans="1:18" ht="11.25" customHeight="1" x14ac:dyDescent="0.25">
      <c r="A44" s="59" t="s">
        <v>161</v>
      </c>
      <c r="B44" s="60" t="s">
        <v>160</v>
      </c>
      <c r="C44" s="9">
        <v>66.080234609804549</v>
      </c>
      <c r="D44" s="9">
        <v>49.853324182359124</v>
      </c>
      <c r="E44" s="9">
        <v>48.559334228384927</v>
      </c>
      <c r="F44" s="9">
        <v>52.720145596665212</v>
      </c>
      <c r="G44" s="9">
        <v>58.057630468316972</v>
      </c>
      <c r="H44" s="9">
        <v>59.573037955732552</v>
      </c>
      <c r="I44" s="9">
        <v>56.233349857953819</v>
      </c>
      <c r="J44" s="9">
        <v>61.346875344168012</v>
      </c>
      <c r="K44" s="9">
        <v>43.789674026102887</v>
      </c>
      <c r="L44" s="9">
        <v>50.417533541879976</v>
      </c>
      <c r="M44" s="9">
        <v>50.008640601006867</v>
      </c>
      <c r="N44" s="9">
        <v>61.330124598533693</v>
      </c>
      <c r="O44" s="9">
        <v>46.013635661416252</v>
      </c>
      <c r="P44" s="9">
        <v>47.27389961052225</v>
      </c>
      <c r="Q44" s="9">
        <v>38.030681309968536</v>
      </c>
      <c r="R44" s="9">
        <v>29.782691562013149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0.93951792000000012</v>
      </c>
      <c r="M2" s="78">
        <v>3.7587010242887304</v>
      </c>
      <c r="N2" s="78">
        <v>0.72929981928130128</v>
      </c>
      <c r="O2" s="78">
        <v>1.7947335591503708</v>
      </c>
      <c r="P2" s="78">
        <v>3.813848760984718</v>
      </c>
      <c r="Q2" s="78">
        <v>2.3561989500111236</v>
      </c>
      <c r="R2" s="78">
        <v>42.355459855970587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0.93951792000000012</v>
      </c>
      <c r="M52" s="79">
        <v>3.7587010242887304</v>
      </c>
      <c r="N52" s="79">
        <v>0.72929981928130128</v>
      </c>
      <c r="O52" s="79">
        <v>1.7947335591503708</v>
      </c>
      <c r="P52" s="79">
        <v>3.813848760984718</v>
      </c>
      <c r="Q52" s="79">
        <v>2.3561989500111236</v>
      </c>
      <c r="R52" s="79">
        <v>42.355459855970587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0.93951792000000012</v>
      </c>
      <c r="M53" s="8">
        <v>3.7587010242887304</v>
      </c>
      <c r="N53" s="8">
        <v>0.72929981928130128</v>
      </c>
      <c r="O53" s="8">
        <v>1.7947335591503708</v>
      </c>
      <c r="P53" s="8">
        <v>3.813848760984718</v>
      </c>
      <c r="Q53" s="8">
        <v>2.3561989500111236</v>
      </c>
      <c r="R53" s="8">
        <v>42.355459855970587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8997.5393999999997</v>
      </c>
      <c r="D2" s="78">
        <v>7630.5125008800005</v>
      </c>
      <c r="E2" s="78">
        <v>7390.5582006000004</v>
      </c>
      <c r="F2" s="78">
        <v>7997.1439729566255</v>
      </c>
      <c r="G2" s="78">
        <v>9034.2221929200005</v>
      </c>
      <c r="H2" s="78">
        <v>8258.9973000000027</v>
      </c>
      <c r="I2" s="78">
        <v>8555.4117900000019</v>
      </c>
      <c r="J2" s="78">
        <v>8770.7016907940524</v>
      </c>
      <c r="K2" s="78">
        <v>7662.3247106239687</v>
      </c>
      <c r="L2" s="78">
        <v>7645.8328394400023</v>
      </c>
      <c r="M2" s="78">
        <v>7414.8348000000142</v>
      </c>
      <c r="N2" s="78">
        <v>7952.2944000000016</v>
      </c>
      <c r="O2" s="78">
        <v>7518.1332000000157</v>
      </c>
      <c r="P2" s="78">
        <v>6860.3214000000007</v>
      </c>
      <c r="Q2" s="78">
        <v>5845.7525999999889</v>
      </c>
      <c r="R2" s="78">
        <v>5226.3032999999996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8997.5393999999997</v>
      </c>
      <c r="D21" s="79">
        <v>7630.5125008800005</v>
      </c>
      <c r="E21" s="79">
        <v>7390.5582006000004</v>
      </c>
      <c r="F21" s="79">
        <v>7997.1439729566255</v>
      </c>
      <c r="G21" s="79">
        <v>9034.2221929200005</v>
      </c>
      <c r="H21" s="79">
        <v>8258.9973000000027</v>
      </c>
      <c r="I21" s="79">
        <v>8555.4117900000019</v>
      </c>
      <c r="J21" s="79">
        <v>8770.7016907940524</v>
      </c>
      <c r="K21" s="79">
        <v>7662.3247106239687</v>
      </c>
      <c r="L21" s="79">
        <v>7645.8328394400023</v>
      </c>
      <c r="M21" s="79">
        <v>7414.8348000000142</v>
      </c>
      <c r="N21" s="79">
        <v>7952.2944000000016</v>
      </c>
      <c r="O21" s="79">
        <v>7518.1332000000157</v>
      </c>
      <c r="P21" s="79">
        <v>6860.3214000000007</v>
      </c>
      <c r="Q21" s="79">
        <v>5845.7525999999889</v>
      </c>
      <c r="R21" s="79">
        <v>5226.3032999999996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8997.5393999999997</v>
      </c>
      <c r="D30" s="8">
        <v>7630.5125008800005</v>
      </c>
      <c r="E30" s="8">
        <v>7390.5582006000004</v>
      </c>
      <c r="F30" s="8">
        <v>7997.1439729566255</v>
      </c>
      <c r="G30" s="8">
        <v>9034.2221929200005</v>
      </c>
      <c r="H30" s="8">
        <v>8258.9973000000027</v>
      </c>
      <c r="I30" s="8">
        <v>8555.4117900000019</v>
      </c>
      <c r="J30" s="8">
        <v>8770.7016907940524</v>
      </c>
      <c r="K30" s="8">
        <v>7662.3247106239687</v>
      </c>
      <c r="L30" s="8">
        <v>7645.8328394400023</v>
      </c>
      <c r="M30" s="8">
        <v>7414.8348000000142</v>
      </c>
      <c r="N30" s="8">
        <v>7952.2944000000016</v>
      </c>
      <c r="O30" s="8">
        <v>7518.1332000000157</v>
      </c>
      <c r="P30" s="8">
        <v>6860.3214000000007</v>
      </c>
      <c r="Q30" s="8">
        <v>5845.7525999999889</v>
      </c>
      <c r="R30" s="8">
        <v>5226.3032999999996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1236.5807999999995</v>
      </c>
      <c r="D43" s="9">
        <v>1048.9277962800002</v>
      </c>
      <c r="E43" s="9">
        <v>874.2616178400001</v>
      </c>
      <c r="F43" s="9">
        <v>740.57721282885632</v>
      </c>
      <c r="G43" s="9">
        <v>622.96569504000001</v>
      </c>
      <c r="H43" s="9">
        <v>575.38650000000132</v>
      </c>
      <c r="I43" s="9">
        <v>419.75726364000008</v>
      </c>
      <c r="J43" s="9">
        <v>362.37588726502656</v>
      </c>
      <c r="K43" s="9">
        <v>368.86205220181131</v>
      </c>
      <c r="L43" s="9">
        <v>317.997927</v>
      </c>
      <c r="M43" s="9">
        <v>368.72160000000088</v>
      </c>
      <c r="N43" s="9">
        <v>317.88900000000075</v>
      </c>
      <c r="O43" s="9">
        <v>289.2864000000007</v>
      </c>
      <c r="P43" s="9">
        <v>232.08119999999917</v>
      </c>
      <c r="Q43" s="9">
        <v>267.05639999999926</v>
      </c>
      <c r="R43" s="9">
        <v>378.28050000000195</v>
      </c>
    </row>
    <row r="44" spans="1:18" ht="11.25" customHeight="1" x14ac:dyDescent="0.25">
      <c r="A44" s="59" t="s">
        <v>161</v>
      </c>
      <c r="B44" s="60" t="s">
        <v>160</v>
      </c>
      <c r="C44" s="9">
        <v>7634.7360000000008</v>
      </c>
      <c r="D44" s="9">
        <v>6470.7965337600008</v>
      </c>
      <c r="E44" s="9">
        <v>6408.5773363200005</v>
      </c>
      <c r="F44" s="9">
        <v>7145.7741086581455</v>
      </c>
      <c r="G44" s="9">
        <v>8312.7440246400001</v>
      </c>
      <c r="H44" s="9">
        <v>7566.6240000000007</v>
      </c>
      <c r="I44" s="9">
        <v>8040.2109775200015</v>
      </c>
      <c r="J44" s="9">
        <v>8309.8097089582334</v>
      </c>
      <c r="K44" s="9">
        <v>7204.1607331591695</v>
      </c>
      <c r="L44" s="9">
        <v>7250.8049100000017</v>
      </c>
      <c r="M44" s="9">
        <v>6978.3840000000137</v>
      </c>
      <c r="N44" s="9">
        <v>7575.9120000000003</v>
      </c>
      <c r="O44" s="9">
        <v>7173.4320000000143</v>
      </c>
      <c r="P44" s="9">
        <v>6575.9040000000014</v>
      </c>
      <c r="Q44" s="9">
        <v>5526.3599999999897</v>
      </c>
      <c r="R44" s="9">
        <v>4792.6079999999974</v>
      </c>
    </row>
    <row r="45" spans="1:18" ht="11.25" customHeight="1" x14ac:dyDescent="0.25">
      <c r="A45" s="59" t="s">
        <v>159</v>
      </c>
      <c r="B45" s="60" t="s">
        <v>158</v>
      </c>
      <c r="C45" s="9">
        <v>126.22260000000001</v>
      </c>
      <c r="D45" s="9">
        <v>110.78817084000001</v>
      </c>
      <c r="E45" s="9">
        <v>107.71924644000001</v>
      </c>
      <c r="F45" s="9">
        <v>110.79265146962402</v>
      </c>
      <c r="G45" s="9">
        <v>98.512473240000006</v>
      </c>
      <c r="H45" s="9">
        <v>116.98679999999985</v>
      </c>
      <c r="I45" s="9">
        <v>95.443548840000005</v>
      </c>
      <c r="J45" s="9">
        <v>98.516094570792006</v>
      </c>
      <c r="K45" s="9">
        <v>89.301925262988007</v>
      </c>
      <c r="L45" s="9">
        <v>77.030002440000004</v>
      </c>
      <c r="M45" s="9">
        <v>67.729200000000162</v>
      </c>
      <c r="N45" s="9">
        <v>58.493400000000072</v>
      </c>
      <c r="O45" s="9">
        <v>55.414800000000191</v>
      </c>
      <c r="P45" s="9">
        <v>52.336199999999863</v>
      </c>
      <c r="Q45" s="9">
        <v>52.336199999999891</v>
      </c>
      <c r="R45" s="9">
        <v>55.414800000000177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126.22260000000001</v>
      </c>
      <c r="D47" s="10">
        <v>110.78817084000001</v>
      </c>
      <c r="E47" s="10">
        <v>107.71924644000001</v>
      </c>
      <c r="F47" s="10">
        <v>110.79265146962402</v>
      </c>
      <c r="G47" s="10">
        <v>98.512473240000006</v>
      </c>
      <c r="H47" s="10">
        <v>116.98679999999985</v>
      </c>
      <c r="I47" s="10">
        <v>95.443548840000005</v>
      </c>
      <c r="J47" s="10">
        <v>98.516094570792006</v>
      </c>
      <c r="K47" s="10">
        <v>89.301925262988007</v>
      </c>
      <c r="L47" s="10">
        <v>77.030002440000004</v>
      </c>
      <c r="M47" s="10">
        <v>67.729200000000162</v>
      </c>
      <c r="N47" s="10">
        <v>58.493400000000072</v>
      </c>
      <c r="O47" s="10">
        <v>55.414800000000191</v>
      </c>
      <c r="P47" s="10">
        <v>52.336199999999863</v>
      </c>
      <c r="Q47" s="10">
        <v>52.336199999999891</v>
      </c>
      <c r="R47" s="10">
        <v>55.414800000000177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2031.8746256736476</v>
      </c>
      <c r="D2" s="78">
        <v>2033.3346297969506</v>
      </c>
      <c r="E2" s="78">
        <v>1892.7873615103711</v>
      </c>
      <c r="F2" s="78">
        <v>1951.9440330462141</v>
      </c>
      <c r="G2" s="78">
        <v>1907.1623698732024</v>
      </c>
      <c r="H2" s="78">
        <v>1842.2799956579834</v>
      </c>
      <c r="I2" s="78">
        <v>1758.0827028474832</v>
      </c>
      <c r="J2" s="78">
        <v>2101.9020315367657</v>
      </c>
      <c r="K2" s="78">
        <v>2122.5417049538382</v>
      </c>
      <c r="L2" s="78">
        <v>1584.2761300327238</v>
      </c>
      <c r="M2" s="78">
        <v>1612.5402750008664</v>
      </c>
      <c r="N2" s="78">
        <v>1612.8996656411753</v>
      </c>
      <c r="O2" s="78">
        <v>1476.5372100346647</v>
      </c>
      <c r="P2" s="78">
        <v>1507.6227947544196</v>
      </c>
      <c r="Q2" s="78">
        <v>1530.5605352589851</v>
      </c>
      <c r="R2" s="78">
        <v>1407.1669926348297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2031.8746256736476</v>
      </c>
      <c r="D21" s="79">
        <v>2033.3346297969506</v>
      </c>
      <c r="E21" s="79">
        <v>1892.7873615103711</v>
      </c>
      <c r="F21" s="79">
        <v>1951.9440330462141</v>
      </c>
      <c r="G21" s="79">
        <v>1907.1623698732024</v>
      </c>
      <c r="H21" s="79">
        <v>1842.2799956579834</v>
      </c>
      <c r="I21" s="79">
        <v>1758.0827028474832</v>
      </c>
      <c r="J21" s="79">
        <v>2101.9020315367657</v>
      </c>
      <c r="K21" s="79">
        <v>2122.5417049538382</v>
      </c>
      <c r="L21" s="79">
        <v>1584.2761300327238</v>
      </c>
      <c r="M21" s="79">
        <v>1612.5402750008664</v>
      </c>
      <c r="N21" s="79">
        <v>1612.8996656411753</v>
      </c>
      <c r="O21" s="79">
        <v>1476.5372100346647</v>
      </c>
      <c r="P21" s="79">
        <v>1507.6227947544196</v>
      </c>
      <c r="Q21" s="79">
        <v>1530.5605352589851</v>
      </c>
      <c r="R21" s="79">
        <v>1407.1669926348297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2031.8746256736476</v>
      </c>
      <c r="D30" s="8">
        <v>2033.3346297969506</v>
      </c>
      <c r="E30" s="8">
        <v>1892.7873615103711</v>
      </c>
      <c r="F30" s="8">
        <v>1951.9440330462141</v>
      </c>
      <c r="G30" s="8">
        <v>1907.1623698732024</v>
      </c>
      <c r="H30" s="8">
        <v>1842.2799956579834</v>
      </c>
      <c r="I30" s="8">
        <v>1758.0827028474832</v>
      </c>
      <c r="J30" s="8">
        <v>2101.9020315367657</v>
      </c>
      <c r="K30" s="8">
        <v>2122.5417049538382</v>
      </c>
      <c r="L30" s="8">
        <v>1584.2761300327238</v>
      </c>
      <c r="M30" s="8">
        <v>1612.5402750008664</v>
      </c>
      <c r="N30" s="8">
        <v>1612.8996656411753</v>
      </c>
      <c r="O30" s="8">
        <v>1476.5372100346647</v>
      </c>
      <c r="P30" s="8">
        <v>1507.6227947544196</v>
      </c>
      <c r="Q30" s="8">
        <v>1530.5605352589851</v>
      </c>
      <c r="R30" s="8">
        <v>1407.1669926348297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279.25158628538139</v>
      </c>
      <c r="D43" s="9">
        <v>279.51218376049502</v>
      </c>
      <c r="E43" s="9">
        <v>223.90613753191445</v>
      </c>
      <c r="F43" s="9">
        <v>180.76019094812443</v>
      </c>
      <c r="G43" s="9">
        <v>131.51068303736082</v>
      </c>
      <c r="H43" s="9">
        <v>128.34766742467204</v>
      </c>
      <c r="I43" s="9">
        <v>86.257447649994987</v>
      </c>
      <c r="J43" s="9">
        <v>86.843520675406637</v>
      </c>
      <c r="K43" s="9">
        <v>102.17853180871633</v>
      </c>
      <c r="L43" s="9">
        <v>65.891647872187562</v>
      </c>
      <c r="M43" s="9">
        <v>80.187684055045921</v>
      </c>
      <c r="N43" s="9">
        <v>64.474859206798058</v>
      </c>
      <c r="O43" s="9">
        <v>56.814919687372935</v>
      </c>
      <c r="P43" s="9">
        <v>51.002115929139727</v>
      </c>
      <c r="Q43" s="9">
        <v>69.92187567574058</v>
      </c>
      <c r="R43" s="9">
        <v>101.85092655403342</v>
      </c>
    </row>
    <row r="44" spans="1:18" ht="11.25" customHeight="1" x14ac:dyDescent="0.25">
      <c r="A44" s="59" t="s">
        <v>161</v>
      </c>
      <c r="B44" s="60" t="s">
        <v>160</v>
      </c>
      <c r="C44" s="9">
        <v>1724.1187465227574</v>
      </c>
      <c r="D44" s="9">
        <v>1724.3002580687598</v>
      </c>
      <c r="E44" s="9">
        <v>1641.293371651348</v>
      </c>
      <c r="F44" s="9">
        <v>1744.1415560428661</v>
      </c>
      <c r="G44" s="9">
        <v>1754.8552886607217</v>
      </c>
      <c r="H44" s="9">
        <v>1687.8368551913186</v>
      </c>
      <c r="I44" s="9">
        <v>1652.2122130163846</v>
      </c>
      <c r="J44" s="9">
        <v>1991.4490909292272</v>
      </c>
      <c r="K44" s="9">
        <v>1995.6256335782393</v>
      </c>
      <c r="L44" s="9">
        <v>1502.4232655442711</v>
      </c>
      <c r="M44" s="9">
        <v>1517.6231916079432</v>
      </c>
      <c r="N44" s="9">
        <v>1536.5610623931334</v>
      </c>
      <c r="O44" s="9">
        <v>1408.839001635856</v>
      </c>
      <c r="P44" s="9">
        <v>1445.1192864691104</v>
      </c>
      <c r="Q44" s="9">
        <v>1446.9357665998123</v>
      </c>
      <c r="R44" s="9">
        <v>1290.3957920386333</v>
      </c>
    </row>
    <row r="45" spans="1:18" ht="11.25" customHeight="1" x14ac:dyDescent="0.25">
      <c r="A45" s="59" t="s">
        <v>159</v>
      </c>
      <c r="B45" s="60" t="s">
        <v>158</v>
      </c>
      <c r="C45" s="9">
        <v>28.504292865508827</v>
      </c>
      <c r="D45" s="9">
        <v>29.522187967695903</v>
      </c>
      <c r="E45" s="9">
        <v>27.587852327108429</v>
      </c>
      <c r="F45" s="9">
        <v>27.042286055223727</v>
      </c>
      <c r="G45" s="9">
        <v>20.796398175119858</v>
      </c>
      <c r="H45" s="9">
        <v>26.095473041992765</v>
      </c>
      <c r="I45" s="9">
        <v>19.613042181103825</v>
      </c>
      <c r="J45" s="9">
        <v>23.609419932131875</v>
      </c>
      <c r="K45" s="9">
        <v>24.73753956688261</v>
      </c>
      <c r="L45" s="9">
        <v>15.961216616265014</v>
      </c>
      <c r="M45" s="9">
        <v>14.729399337877187</v>
      </c>
      <c r="N45" s="9">
        <v>11.863744041243697</v>
      </c>
      <c r="O45" s="9">
        <v>10.883288711435577</v>
      </c>
      <c r="P45" s="9">
        <v>11.5013923561695</v>
      </c>
      <c r="Q45" s="9">
        <v>13.702892983432328</v>
      </c>
      <c r="R45" s="9">
        <v>14.920274042162998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28.504292865508827</v>
      </c>
      <c r="D47" s="10">
        <v>29.522187967695903</v>
      </c>
      <c r="E47" s="10">
        <v>27.587852327108429</v>
      </c>
      <c r="F47" s="10">
        <v>27.042286055223727</v>
      </c>
      <c r="G47" s="10">
        <v>20.796398175119858</v>
      </c>
      <c r="H47" s="10">
        <v>26.095473041992765</v>
      </c>
      <c r="I47" s="10">
        <v>19.613042181103825</v>
      </c>
      <c r="J47" s="10">
        <v>23.609419932131875</v>
      </c>
      <c r="K47" s="10">
        <v>24.73753956688261</v>
      </c>
      <c r="L47" s="10">
        <v>15.961216616265014</v>
      </c>
      <c r="M47" s="10">
        <v>14.729399337877187</v>
      </c>
      <c r="N47" s="10">
        <v>11.863744041243697</v>
      </c>
      <c r="O47" s="10">
        <v>10.883288711435577</v>
      </c>
      <c r="P47" s="10">
        <v>11.5013923561695</v>
      </c>
      <c r="Q47" s="10">
        <v>13.702892983432328</v>
      </c>
      <c r="R47" s="10">
        <v>14.920274042162998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6965.6647743263529</v>
      </c>
      <c r="D2" s="78">
        <v>5597.1778710830504</v>
      </c>
      <c r="E2" s="78">
        <v>5497.7708390896296</v>
      </c>
      <c r="F2" s="78">
        <v>6045.1999399104125</v>
      </c>
      <c r="G2" s="78">
        <v>7127.0598230467986</v>
      </c>
      <c r="H2" s="78">
        <v>6416.717304342018</v>
      </c>
      <c r="I2" s="78">
        <v>6797.3290871525178</v>
      </c>
      <c r="J2" s="78">
        <v>6668.7996592572872</v>
      </c>
      <c r="K2" s="78">
        <v>5539.7830056701296</v>
      </c>
      <c r="L2" s="78">
        <v>6061.5567094072776</v>
      </c>
      <c r="M2" s="78">
        <v>5802.2945249991481</v>
      </c>
      <c r="N2" s="78">
        <v>6339.3947343588261</v>
      </c>
      <c r="O2" s="78">
        <v>6041.5959899653517</v>
      </c>
      <c r="P2" s="78">
        <v>5352.6986052455823</v>
      </c>
      <c r="Q2" s="78">
        <v>4315.1920647410034</v>
      </c>
      <c r="R2" s="78">
        <v>3819.1363073651696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6965.6647743263529</v>
      </c>
      <c r="D21" s="79">
        <v>5597.1778710830504</v>
      </c>
      <c r="E21" s="79">
        <v>5497.7708390896296</v>
      </c>
      <c r="F21" s="79">
        <v>6045.1999399104125</v>
      </c>
      <c r="G21" s="79">
        <v>7127.0598230467986</v>
      </c>
      <c r="H21" s="79">
        <v>6416.717304342018</v>
      </c>
      <c r="I21" s="79">
        <v>6797.3290871525178</v>
      </c>
      <c r="J21" s="79">
        <v>6668.7996592572872</v>
      </c>
      <c r="K21" s="79">
        <v>5539.7830056701296</v>
      </c>
      <c r="L21" s="79">
        <v>6061.5567094072776</v>
      </c>
      <c r="M21" s="79">
        <v>5802.2945249991481</v>
      </c>
      <c r="N21" s="79">
        <v>6339.3947343588261</v>
      </c>
      <c r="O21" s="79">
        <v>6041.5959899653517</v>
      </c>
      <c r="P21" s="79">
        <v>5352.6986052455823</v>
      </c>
      <c r="Q21" s="79">
        <v>4315.1920647410034</v>
      </c>
      <c r="R21" s="79">
        <v>3819.1363073651696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6965.6647743263529</v>
      </c>
      <c r="D30" s="8">
        <v>5597.1778710830504</v>
      </c>
      <c r="E30" s="8">
        <v>5497.7708390896296</v>
      </c>
      <c r="F30" s="8">
        <v>6045.1999399104125</v>
      </c>
      <c r="G30" s="8">
        <v>7127.0598230467986</v>
      </c>
      <c r="H30" s="8">
        <v>6416.717304342018</v>
      </c>
      <c r="I30" s="8">
        <v>6797.3290871525178</v>
      </c>
      <c r="J30" s="8">
        <v>6668.7996592572872</v>
      </c>
      <c r="K30" s="8">
        <v>5539.7830056701296</v>
      </c>
      <c r="L30" s="8">
        <v>6061.5567094072776</v>
      </c>
      <c r="M30" s="8">
        <v>5802.2945249991481</v>
      </c>
      <c r="N30" s="8">
        <v>6339.3947343588261</v>
      </c>
      <c r="O30" s="8">
        <v>6041.5959899653517</v>
      </c>
      <c r="P30" s="8">
        <v>5352.6986052455823</v>
      </c>
      <c r="Q30" s="8">
        <v>4315.1920647410034</v>
      </c>
      <c r="R30" s="8">
        <v>3819.1363073651696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957.32921371461805</v>
      </c>
      <c r="D43" s="9">
        <v>769.41561251950498</v>
      </c>
      <c r="E43" s="9">
        <v>650.35548030808559</v>
      </c>
      <c r="F43" s="9">
        <v>559.81702188073189</v>
      </c>
      <c r="G43" s="9">
        <v>491.45501200263925</v>
      </c>
      <c r="H43" s="9">
        <v>447.03883257532925</v>
      </c>
      <c r="I43" s="9">
        <v>333.49981599000506</v>
      </c>
      <c r="J43" s="9">
        <v>275.53236658961993</v>
      </c>
      <c r="K43" s="9">
        <v>266.68352039309497</v>
      </c>
      <c r="L43" s="9">
        <v>252.10627912781246</v>
      </c>
      <c r="M43" s="9">
        <v>288.53391594495497</v>
      </c>
      <c r="N43" s="9">
        <v>253.41414079320273</v>
      </c>
      <c r="O43" s="9">
        <v>232.47148031262773</v>
      </c>
      <c r="P43" s="9">
        <v>181.07908407085947</v>
      </c>
      <c r="Q43" s="9">
        <v>197.13452432425865</v>
      </c>
      <c r="R43" s="9">
        <v>276.42957344596851</v>
      </c>
    </row>
    <row r="44" spans="1:18" ht="11.25" customHeight="1" x14ac:dyDescent="0.25">
      <c r="A44" s="59" t="s">
        <v>161</v>
      </c>
      <c r="B44" s="60" t="s">
        <v>160</v>
      </c>
      <c r="C44" s="9">
        <v>5910.6172534772431</v>
      </c>
      <c r="D44" s="9">
        <v>4746.496275691241</v>
      </c>
      <c r="E44" s="9">
        <v>4767.2839646686525</v>
      </c>
      <c r="F44" s="9">
        <v>5401.6325526152805</v>
      </c>
      <c r="G44" s="9">
        <v>6557.8887359792798</v>
      </c>
      <c r="H44" s="9">
        <v>5878.7871448086817</v>
      </c>
      <c r="I44" s="9">
        <v>6387.9987645036163</v>
      </c>
      <c r="J44" s="9">
        <v>6318.3606180290071</v>
      </c>
      <c r="K44" s="9">
        <v>5208.5350995809295</v>
      </c>
      <c r="L44" s="9">
        <v>5748.3816444557297</v>
      </c>
      <c r="M44" s="9">
        <v>5460.7608083920704</v>
      </c>
      <c r="N44" s="9">
        <v>6039.3509376068669</v>
      </c>
      <c r="O44" s="9">
        <v>5764.592998364159</v>
      </c>
      <c r="P44" s="9">
        <v>5130.7847135308921</v>
      </c>
      <c r="Q44" s="9">
        <v>4079.4242334001774</v>
      </c>
      <c r="R44" s="9">
        <v>3502.2122079613641</v>
      </c>
    </row>
    <row r="45" spans="1:18" ht="11.25" customHeight="1" x14ac:dyDescent="0.25">
      <c r="A45" s="59" t="s">
        <v>159</v>
      </c>
      <c r="B45" s="60" t="s">
        <v>158</v>
      </c>
      <c r="C45" s="9">
        <v>97.718307134491184</v>
      </c>
      <c r="D45" s="9">
        <v>81.265982872304107</v>
      </c>
      <c r="E45" s="9">
        <v>80.131394112891584</v>
      </c>
      <c r="F45" s="9">
        <v>83.750365414400292</v>
      </c>
      <c r="G45" s="9">
        <v>77.716075064880144</v>
      </c>
      <c r="H45" s="9">
        <v>90.891326958007085</v>
      </c>
      <c r="I45" s="9">
        <v>75.830506658896184</v>
      </c>
      <c r="J45" s="9">
        <v>74.906674638660135</v>
      </c>
      <c r="K45" s="9">
        <v>64.564385696105376</v>
      </c>
      <c r="L45" s="9">
        <v>61.068785823734984</v>
      </c>
      <c r="M45" s="9">
        <v>52.999800662122979</v>
      </c>
      <c r="N45" s="9">
        <v>46.629655958756381</v>
      </c>
      <c r="O45" s="9">
        <v>44.531511288564609</v>
      </c>
      <c r="P45" s="9">
        <v>40.834807643830366</v>
      </c>
      <c r="Q45" s="9">
        <v>38.633307016567564</v>
      </c>
      <c r="R45" s="9">
        <v>40.494525957837183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97.718307134491184</v>
      </c>
      <c r="D47" s="10">
        <v>81.265982872304107</v>
      </c>
      <c r="E47" s="10">
        <v>80.131394112891584</v>
      </c>
      <c r="F47" s="10">
        <v>83.750365414400292</v>
      </c>
      <c r="G47" s="10">
        <v>77.716075064880144</v>
      </c>
      <c r="H47" s="10">
        <v>90.891326958007085</v>
      </c>
      <c r="I47" s="10">
        <v>75.830506658896184</v>
      </c>
      <c r="J47" s="10">
        <v>74.906674638660135</v>
      </c>
      <c r="K47" s="10">
        <v>64.564385696105376</v>
      </c>
      <c r="L47" s="10">
        <v>61.068785823734984</v>
      </c>
      <c r="M47" s="10">
        <v>52.999800662122979</v>
      </c>
      <c r="N47" s="10">
        <v>46.629655958756381</v>
      </c>
      <c r="O47" s="10">
        <v>44.531511288564609</v>
      </c>
      <c r="P47" s="10">
        <v>40.834807643830366</v>
      </c>
      <c r="Q47" s="10">
        <v>38.633307016567564</v>
      </c>
      <c r="R47" s="10">
        <v>40.494525957837183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16823.417980793231</v>
      </c>
      <c r="D2" s="78">
        <v>15982.898527344998</v>
      </c>
      <c r="E2" s="78">
        <v>14412.666314375821</v>
      </c>
      <c r="F2" s="78">
        <v>14120.562752811147</v>
      </c>
      <c r="G2" s="78">
        <v>14451.526193699918</v>
      </c>
      <c r="H2" s="78">
        <v>12884.7079207278</v>
      </c>
      <c r="I2" s="78">
        <v>12754.371383281728</v>
      </c>
      <c r="J2" s="78">
        <v>13552.741978349548</v>
      </c>
      <c r="K2" s="78">
        <v>14990.01762456</v>
      </c>
      <c r="L2" s="78">
        <v>14184.049356952597</v>
      </c>
      <c r="M2" s="78">
        <v>12252.104800000005</v>
      </c>
      <c r="N2" s="78">
        <v>10712.121536477871</v>
      </c>
      <c r="O2" s="78">
        <v>8242.038309826663</v>
      </c>
      <c r="P2" s="78">
        <v>7932.8206313552519</v>
      </c>
      <c r="Q2" s="78">
        <v>8618.489828272699</v>
      </c>
      <c r="R2" s="78">
        <v>8437.5636999999988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16008.00366369541</v>
      </c>
      <c r="D21" s="79">
        <v>15617.88663163733</v>
      </c>
      <c r="E21" s="79">
        <v>14280.194287655822</v>
      </c>
      <c r="F21" s="79">
        <v>14057.359315393323</v>
      </c>
      <c r="G21" s="79">
        <v>14326.793798165138</v>
      </c>
      <c r="H21" s="79">
        <v>12527.459772861621</v>
      </c>
      <c r="I21" s="79">
        <v>12349.204280281729</v>
      </c>
      <c r="J21" s="79">
        <v>12948.849853483143</v>
      </c>
      <c r="K21" s="79">
        <v>13663.183442039999</v>
      </c>
      <c r="L21" s="79">
        <v>12507.480826597945</v>
      </c>
      <c r="M21" s="79">
        <v>10321.984300000007</v>
      </c>
      <c r="N21" s="79">
        <v>9727.5199527529949</v>
      </c>
      <c r="O21" s="79">
        <v>7146.1867807941489</v>
      </c>
      <c r="P21" s="79">
        <v>5730.9512999999952</v>
      </c>
      <c r="Q21" s="79">
        <v>5494.2244999999939</v>
      </c>
      <c r="R21" s="79">
        <v>5339.0484999999908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16008.00366369541</v>
      </c>
      <c r="D30" s="8">
        <v>15617.88663163733</v>
      </c>
      <c r="E30" s="8">
        <v>14280.194287655822</v>
      </c>
      <c r="F30" s="8">
        <v>14057.359315393323</v>
      </c>
      <c r="G30" s="8">
        <v>14326.793798165138</v>
      </c>
      <c r="H30" s="8">
        <v>12527.459772861621</v>
      </c>
      <c r="I30" s="8">
        <v>12349.204280281729</v>
      </c>
      <c r="J30" s="8">
        <v>12948.849853483143</v>
      </c>
      <c r="K30" s="8">
        <v>13663.183442039999</v>
      </c>
      <c r="L30" s="8">
        <v>12507.480826597945</v>
      </c>
      <c r="M30" s="8">
        <v>10321.984300000007</v>
      </c>
      <c r="N30" s="8">
        <v>9727.5199527529949</v>
      </c>
      <c r="O30" s="8">
        <v>7146.1867807941489</v>
      </c>
      <c r="P30" s="8">
        <v>5730.9512999999952</v>
      </c>
      <c r="Q30" s="8">
        <v>5494.2244999999939</v>
      </c>
      <c r="R30" s="8">
        <v>5339.0484999999908</v>
      </c>
    </row>
    <row r="31" spans="1:18" ht="11.25" customHeight="1" x14ac:dyDescent="0.25">
      <c r="A31" s="59" t="s">
        <v>187</v>
      </c>
      <c r="B31" s="60" t="s">
        <v>186</v>
      </c>
      <c r="C31" s="9">
        <v>6782.9760000000024</v>
      </c>
      <c r="D31" s="9">
        <v>6281.2450252800008</v>
      </c>
      <c r="E31" s="9">
        <v>5890.5663436800005</v>
      </c>
      <c r="F31" s="9">
        <v>5786.7437734364166</v>
      </c>
      <c r="G31" s="9">
        <v>5876.8202419200006</v>
      </c>
      <c r="H31" s="9">
        <v>5935.1040000000003</v>
      </c>
      <c r="I31" s="9">
        <v>5739.0026456171527</v>
      </c>
      <c r="J31" s="9">
        <v>6295.4734464000012</v>
      </c>
      <c r="K31" s="9">
        <v>6618.6274176000006</v>
      </c>
      <c r="L31" s="9">
        <v>6351.1813324800005</v>
      </c>
      <c r="M31" s="9">
        <v>5142.8736000000026</v>
      </c>
      <c r="N31" s="9">
        <v>5278.0031999999956</v>
      </c>
      <c r="O31" s="9">
        <v>3770.3807999999967</v>
      </c>
      <c r="P31" s="9">
        <v>3211.3152000000055</v>
      </c>
      <c r="Q31" s="9">
        <v>3044.3904000000039</v>
      </c>
      <c r="R31" s="9">
        <v>3094.732800000003</v>
      </c>
    </row>
    <row r="32" spans="1:18" ht="11.25" customHeight="1" x14ac:dyDescent="0.25">
      <c r="A32" s="61" t="s">
        <v>185</v>
      </c>
      <c r="B32" s="62" t="s">
        <v>184</v>
      </c>
      <c r="C32" s="10">
        <v>6782.9760000000024</v>
      </c>
      <c r="D32" s="10">
        <v>6281.2450252800008</v>
      </c>
      <c r="E32" s="10">
        <v>5890.5663436800005</v>
      </c>
      <c r="F32" s="10">
        <v>5786.7437734364166</v>
      </c>
      <c r="G32" s="10">
        <v>5876.8202419200006</v>
      </c>
      <c r="H32" s="10">
        <v>5935.1040000000003</v>
      </c>
      <c r="I32" s="10">
        <v>5739.0026456171527</v>
      </c>
      <c r="J32" s="10">
        <v>6295.4734464000012</v>
      </c>
      <c r="K32" s="10">
        <v>6618.6274176000006</v>
      </c>
      <c r="L32" s="10">
        <v>6351.1813324800005</v>
      </c>
      <c r="M32" s="10">
        <v>5142.8736000000026</v>
      </c>
      <c r="N32" s="10">
        <v>5278.0031999999956</v>
      </c>
      <c r="O32" s="10">
        <v>3770.3807999999967</v>
      </c>
      <c r="P32" s="10">
        <v>3211.3152000000055</v>
      </c>
      <c r="Q32" s="10">
        <v>3044.3904000000039</v>
      </c>
      <c r="R32" s="10">
        <v>3094.732800000003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110.29830576578041</v>
      </c>
      <c r="D34" s="9">
        <v>118.88207250336055</v>
      </c>
      <c r="E34" s="9">
        <v>133.41991765384989</v>
      </c>
      <c r="F34" s="9">
        <v>165.3845993494578</v>
      </c>
      <c r="G34" s="9">
        <v>162.4781980262519</v>
      </c>
      <c r="H34" s="9">
        <v>136.42296512063194</v>
      </c>
      <c r="I34" s="9">
        <v>238.02598082170698</v>
      </c>
      <c r="J34" s="9">
        <v>243.83799090687717</v>
      </c>
      <c r="K34" s="9">
        <v>139.22659116000003</v>
      </c>
      <c r="L34" s="9">
        <v>136.31276617984818</v>
      </c>
      <c r="M34" s="9">
        <v>89.980600000000081</v>
      </c>
      <c r="N34" s="9">
        <v>101.59023634095152</v>
      </c>
      <c r="O34" s="9">
        <v>66.759216234504635</v>
      </c>
      <c r="P34" s="9">
        <v>8.7078000000005424</v>
      </c>
      <c r="Q34" s="9">
        <v>37.733800000000073</v>
      </c>
      <c r="R34" s="9">
        <v>58.051999999999936</v>
      </c>
    </row>
    <row r="35" spans="1:18" ht="11.25" customHeight="1" x14ac:dyDescent="0.25">
      <c r="A35" s="59" t="s">
        <v>179</v>
      </c>
      <c r="B35" s="60" t="s">
        <v>178</v>
      </c>
      <c r="C35" s="9">
        <v>6.2369720528343029</v>
      </c>
      <c r="D35" s="9">
        <v>0</v>
      </c>
      <c r="E35" s="9">
        <v>3.1917136980959997</v>
      </c>
      <c r="F35" s="9">
        <v>6.0931660980959998</v>
      </c>
      <c r="G35" s="9">
        <v>0</v>
      </c>
      <c r="H35" s="9">
        <v>0</v>
      </c>
      <c r="I35" s="9">
        <v>12.475897145712</v>
      </c>
      <c r="J35" s="9">
        <v>3.1915105964279999</v>
      </c>
      <c r="K35" s="9">
        <v>3.1915976400000003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6.2369720528343029</v>
      </c>
      <c r="D36" s="10">
        <v>0</v>
      </c>
      <c r="E36" s="10">
        <v>3.1917136980959997</v>
      </c>
      <c r="F36" s="10">
        <v>6.0931660980959998</v>
      </c>
      <c r="G36" s="10">
        <v>0</v>
      </c>
      <c r="H36" s="10">
        <v>0</v>
      </c>
      <c r="I36" s="10">
        <v>12.475897145712</v>
      </c>
      <c r="J36" s="10">
        <v>3.1915105964279999</v>
      </c>
      <c r="K36" s="10">
        <v>3.1915976400000003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12.745142890457576</v>
      </c>
      <c r="D43" s="9">
        <v>22.337012045556001</v>
      </c>
      <c r="E43" s="9">
        <v>15.822987387948</v>
      </c>
      <c r="F43" s="9">
        <v>28.542842419572001</v>
      </c>
      <c r="G43" s="9">
        <v>22.337849698632002</v>
      </c>
      <c r="H43" s="9">
        <v>50.832885093415861</v>
      </c>
      <c r="I43" s="9">
        <v>98.654187711456004</v>
      </c>
      <c r="J43" s="9">
        <v>139.915240880688</v>
      </c>
      <c r="K43" s="9">
        <v>73.217083680000002</v>
      </c>
      <c r="L43" s="9">
        <v>98.651302461972008</v>
      </c>
      <c r="M43" s="9">
        <v>88.994100000000259</v>
      </c>
      <c r="N43" s="9">
        <v>34.974937091593333</v>
      </c>
      <c r="O43" s="9">
        <v>19.043533476808815</v>
      </c>
      <c r="P43" s="9">
        <v>25.416299999999897</v>
      </c>
      <c r="Q43" s="9">
        <v>25.416299999999971</v>
      </c>
      <c r="R43" s="9">
        <v>19.043700000000012</v>
      </c>
    </row>
    <row r="44" spans="1:18" ht="11.25" customHeight="1" x14ac:dyDescent="0.25">
      <c r="A44" s="59" t="s">
        <v>161</v>
      </c>
      <c r="B44" s="60" t="s">
        <v>160</v>
      </c>
      <c r="C44" s="9">
        <v>4222.9250775508099</v>
      </c>
      <c r="D44" s="9">
        <v>4068.1554305929922</v>
      </c>
      <c r="E44" s="9">
        <v>3845.4324480710643</v>
      </c>
      <c r="F44" s="9">
        <v>2718.2582872359844</v>
      </c>
      <c r="G44" s="9">
        <v>2665.7552655928803</v>
      </c>
      <c r="H44" s="9">
        <v>2591.3665335354381</v>
      </c>
      <c r="I44" s="9">
        <v>2845.1531738049125</v>
      </c>
      <c r="J44" s="9">
        <v>2600.4965955462726</v>
      </c>
      <c r="K44" s="9">
        <v>2653.3895241600003</v>
      </c>
      <c r="L44" s="9">
        <v>2297.1186405420485</v>
      </c>
      <c r="M44" s="9">
        <v>2018.5920000000019</v>
      </c>
      <c r="N44" s="9">
        <v>1606.8119215118845</v>
      </c>
      <c r="O44" s="9">
        <v>962.84758053037081</v>
      </c>
      <c r="P44" s="9">
        <v>634.67999999999859</v>
      </c>
      <c r="Q44" s="9">
        <v>513.93599999999844</v>
      </c>
      <c r="R44" s="9">
        <v>297.21599999999989</v>
      </c>
    </row>
    <row r="45" spans="1:18" ht="11.25" customHeight="1" x14ac:dyDescent="0.25">
      <c r="A45" s="59" t="s">
        <v>159</v>
      </c>
      <c r="B45" s="60" t="s">
        <v>158</v>
      </c>
      <c r="C45" s="9">
        <v>4872.8221654355248</v>
      </c>
      <c r="D45" s="9">
        <v>5127.2670912154208</v>
      </c>
      <c r="E45" s="9">
        <v>4391.7608771648647</v>
      </c>
      <c r="F45" s="9">
        <v>5352.336646853797</v>
      </c>
      <c r="G45" s="9">
        <v>5599.4022429273718</v>
      </c>
      <c r="H45" s="9">
        <v>3813.7333891121352</v>
      </c>
      <c r="I45" s="9">
        <v>3415.8923951807883</v>
      </c>
      <c r="J45" s="9">
        <v>3665.9350691528757</v>
      </c>
      <c r="K45" s="9">
        <v>4175.5312278000001</v>
      </c>
      <c r="L45" s="9">
        <v>3624.2167849340758</v>
      </c>
      <c r="M45" s="9">
        <v>2981.5440000000026</v>
      </c>
      <c r="N45" s="9">
        <v>2706.1396578085701</v>
      </c>
      <c r="O45" s="9">
        <v>2327.1556505524673</v>
      </c>
      <c r="P45" s="9">
        <v>1850.8319999999908</v>
      </c>
      <c r="Q45" s="9">
        <v>1872.7479999999916</v>
      </c>
      <c r="R45" s="9">
        <v>1870.0039999999874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2917.1869284156264</v>
      </c>
      <c r="D49" s="10">
        <v>2904.7917833064002</v>
      </c>
      <c r="E49" s="10">
        <v>2670.6380714793004</v>
      </c>
      <c r="F49" s="10">
        <v>2599.1467490781006</v>
      </c>
      <c r="G49" s="10">
        <v>2761.2060854390998</v>
      </c>
      <c r="H49" s="10">
        <v>2711.2952061487472</v>
      </c>
      <c r="I49" s="10">
        <v>2920.2748533621002</v>
      </c>
      <c r="J49" s="10">
        <v>2692.4989798043998</v>
      </c>
      <c r="K49" s="10">
        <v>2926.4789970000002</v>
      </c>
      <c r="L49" s="10">
        <v>2683.0312548740999</v>
      </c>
      <c r="M49" s="10">
        <v>2330.6400000000026</v>
      </c>
      <c r="N49" s="10">
        <v>2237.0231841813074</v>
      </c>
      <c r="O49" s="10">
        <v>1981.1826758588732</v>
      </c>
      <c r="P49" s="10">
        <v>1569.3599999999919</v>
      </c>
      <c r="Q49" s="10">
        <v>1641.1199999999919</v>
      </c>
      <c r="R49" s="10">
        <v>1644.2399999999875</v>
      </c>
    </row>
    <row r="50" spans="1:18" ht="11.25" customHeight="1" x14ac:dyDescent="0.25">
      <c r="A50" s="61" t="s">
        <v>149</v>
      </c>
      <c r="B50" s="62" t="s">
        <v>148</v>
      </c>
      <c r="C50" s="10">
        <v>11.727947448395179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1943.9072895715028</v>
      </c>
      <c r="D51" s="10">
        <v>2222.4753079090201</v>
      </c>
      <c r="E51" s="10">
        <v>1721.1228056855641</v>
      </c>
      <c r="F51" s="10">
        <v>2753.189897775696</v>
      </c>
      <c r="G51" s="10">
        <v>2838.1961574882721</v>
      </c>
      <c r="H51" s="10">
        <v>1102.4381829633883</v>
      </c>
      <c r="I51" s="10">
        <v>495.61754181868804</v>
      </c>
      <c r="J51" s="10">
        <v>973.436089348476</v>
      </c>
      <c r="K51" s="10">
        <v>1249.0522308000002</v>
      </c>
      <c r="L51" s="10">
        <v>941.18553005997614</v>
      </c>
      <c r="M51" s="10">
        <v>650.90399999999977</v>
      </c>
      <c r="N51" s="10">
        <v>469.11647362726251</v>
      </c>
      <c r="O51" s="10">
        <v>345.9729746935941</v>
      </c>
      <c r="P51" s="10">
        <v>281.47199999999873</v>
      </c>
      <c r="Q51" s="10">
        <v>231.6279999999997</v>
      </c>
      <c r="R51" s="10">
        <v>225.76399999999987</v>
      </c>
    </row>
    <row r="52" spans="1:18" ht="11.25" customHeight="1" x14ac:dyDescent="0.25">
      <c r="A52" s="53" t="s">
        <v>145</v>
      </c>
      <c r="B52" s="54" t="s">
        <v>144</v>
      </c>
      <c r="C52" s="79">
        <v>815.41431709782137</v>
      </c>
      <c r="D52" s="79">
        <v>365.01189570766803</v>
      </c>
      <c r="E52" s="79">
        <v>132.47202672</v>
      </c>
      <c r="F52" s="79">
        <v>63.203437417823899</v>
      </c>
      <c r="G52" s="79">
        <v>124.73239553478001</v>
      </c>
      <c r="H52" s="79">
        <v>357.24814786617918</v>
      </c>
      <c r="I52" s="79">
        <v>405.16710300000017</v>
      </c>
      <c r="J52" s="79">
        <v>603.89212486640429</v>
      </c>
      <c r="K52" s="79">
        <v>1326.83418252</v>
      </c>
      <c r="L52" s="79">
        <v>1676.5685303546522</v>
      </c>
      <c r="M52" s="79">
        <v>1930.1204999999964</v>
      </c>
      <c r="N52" s="79">
        <v>984.60158372487672</v>
      </c>
      <c r="O52" s="79">
        <v>1095.8515290325136</v>
      </c>
      <c r="P52" s="79">
        <v>2201.8693313552567</v>
      </c>
      <c r="Q52" s="79">
        <v>3124.2653282727047</v>
      </c>
      <c r="R52" s="79">
        <v>3098.5152000000089</v>
      </c>
    </row>
    <row r="53" spans="1:18" ht="11.25" customHeight="1" x14ac:dyDescent="0.25">
      <c r="A53" s="56" t="s">
        <v>143</v>
      </c>
      <c r="B53" s="57" t="s">
        <v>142</v>
      </c>
      <c r="C53" s="8">
        <v>815.41431709782137</v>
      </c>
      <c r="D53" s="8">
        <v>365.01189570766803</v>
      </c>
      <c r="E53" s="8">
        <v>132.47202672</v>
      </c>
      <c r="F53" s="8">
        <v>63.203437417823899</v>
      </c>
      <c r="G53" s="8">
        <v>124.73239553478001</v>
      </c>
      <c r="H53" s="8">
        <v>357.24814786617918</v>
      </c>
      <c r="I53" s="8">
        <v>405.16710300000017</v>
      </c>
      <c r="J53" s="8">
        <v>603.89212486640429</v>
      </c>
      <c r="K53" s="8">
        <v>1326.83418252</v>
      </c>
      <c r="L53" s="8">
        <v>1676.5685303546522</v>
      </c>
      <c r="M53" s="8">
        <v>1930.1204999999964</v>
      </c>
      <c r="N53" s="8">
        <v>984.60158372487672</v>
      </c>
      <c r="O53" s="8">
        <v>1095.8515290325136</v>
      </c>
      <c r="P53" s="8">
        <v>2201.8693313552567</v>
      </c>
      <c r="Q53" s="8">
        <v>3124.2653282727047</v>
      </c>
      <c r="R53" s="8">
        <v>3098.5152000000089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86.687611562626273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33.822621632052005</v>
      </c>
      <c r="M2" s="78">
        <v>36.689399999999843</v>
      </c>
      <c r="N2" s="78">
        <v>46.28468983322071</v>
      </c>
      <c r="O2" s="78">
        <v>50.377530105006379</v>
      </c>
      <c r="P2" s="78">
        <v>50.37744100368915</v>
      </c>
      <c r="Q2" s="78">
        <v>0.78538595481967399</v>
      </c>
      <c r="R2" s="78">
        <v>1.5147000000000004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86.687611562626273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86.687611562626273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86.687611562626273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33.822621632052005</v>
      </c>
      <c r="M52" s="79">
        <v>36.689399999999843</v>
      </c>
      <c r="N52" s="79">
        <v>46.28468983322071</v>
      </c>
      <c r="O52" s="79">
        <v>50.377530105006379</v>
      </c>
      <c r="P52" s="79">
        <v>50.37744100368915</v>
      </c>
      <c r="Q52" s="79">
        <v>0.78538595481967399</v>
      </c>
      <c r="R52" s="79">
        <v>1.5147000000000004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33.822621632052005</v>
      </c>
      <c r="M53" s="8">
        <v>36.689399999999843</v>
      </c>
      <c r="N53" s="8">
        <v>46.28468983322071</v>
      </c>
      <c r="O53" s="8">
        <v>50.377530105006379</v>
      </c>
      <c r="P53" s="8">
        <v>50.37744100368915</v>
      </c>
      <c r="Q53" s="8">
        <v>0.78538595481967399</v>
      </c>
      <c r="R53" s="8">
        <v>1.5147000000000004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19.676756574667429</v>
      </c>
      <c r="D2" s="78">
        <v>19.803762035642933</v>
      </c>
      <c r="E2" s="78">
        <v>14.658677287056035</v>
      </c>
      <c r="F2" s="78">
        <v>9.9017820000000007</v>
      </c>
      <c r="G2" s="78">
        <v>2.3764672871220802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0.11219799354567106</v>
      </c>
      <c r="R2" s="78">
        <v>0.11220000000000177</v>
      </c>
    </row>
    <row r="3" spans="1:18" ht="11.25" customHeight="1" x14ac:dyDescent="0.25">
      <c r="A3" s="53" t="s">
        <v>242</v>
      </c>
      <c r="B3" s="54" t="s">
        <v>241</v>
      </c>
      <c r="C3" s="79">
        <v>19.676756574667429</v>
      </c>
      <c r="D3" s="79">
        <v>19.803762035642933</v>
      </c>
      <c r="E3" s="79">
        <v>14.658677287056035</v>
      </c>
      <c r="F3" s="79">
        <v>9.9017820000000007</v>
      </c>
      <c r="G3" s="79">
        <v>2.3764672871220802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19.676756574667429</v>
      </c>
      <c r="D4" s="8">
        <v>19.803762035642933</v>
      </c>
      <c r="E4" s="8">
        <v>14.658677287056035</v>
      </c>
      <c r="F4" s="8">
        <v>9.9017820000000007</v>
      </c>
      <c r="G4" s="8">
        <v>2.3764672871220802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19.676756574667429</v>
      </c>
      <c r="D5" s="9">
        <v>19.803762035642933</v>
      </c>
      <c r="E5" s="9">
        <v>14.658677287056035</v>
      </c>
      <c r="F5" s="9">
        <v>9.9017820000000007</v>
      </c>
      <c r="G5" s="9">
        <v>2.3764672871220802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19.676756574667429</v>
      </c>
      <c r="D8" s="10">
        <v>19.803762035642933</v>
      </c>
      <c r="E8" s="10">
        <v>14.658677287056035</v>
      </c>
      <c r="F8" s="10">
        <v>9.9017820000000007</v>
      </c>
      <c r="G8" s="10">
        <v>2.3764672871220802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0.11219799354567106</v>
      </c>
      <c r="R52" s="79">
        <v>0.11220000000000177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0.11219799354567106</v>
      </c>
      <c r="R53" s="8">
        <v>0.11220000000000177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3680.6731480269245</v>
      </c>
      <c r="D2" s="78">
        <v>3901.2115233162958</v>
      </c>
      <c r="E2" s="78">
        <v>3379.8382367816162</v>
      </c>
      <c r="F2" s="78">
        <v>3659.3463384599045</v>
      </c>
      <c r="G2" s="78">
        <v>3913.84385873676</v>
      </c>
      <c r="H2" s="78">
        <v>3678.1778378102217</v>
      </c>
      <c r="I2" s="78">
        <v>3807.308447999992</v>
      </c>
      <c r="J2" s="78">
        <v>3838.3344727491512</v>
      </c>
      <c r="K2" s="78">
        <v>3527.24753448</v>
      </c>
      <c r="L2" s="78">
        <v>2697.144480253296</v>
      </c>
      <c r="M2" s="78">
        <v>2966.0639000000019</v>
      </c>
      <c r="N2" s="78">
        <v>2908.7729862636775</v>
      </c>
      <c r="O2" s="78">
        <v>2561.0396456002336</v>
      </c>
      <c r="P2" s="78">
        <v>2660.5592276410543</v>
      </c>
      <c r="Q2" s="78">
        <v>1179.41219881443</v>
      </c>
      <c r="R2" s="78">
        <v>1048.0485999999996</v>
      </c>
    </row>
    <row r="3" spans="1:18" ht="11.25" customHeight="1" x14ac:dyDescent="0.25">
      <c r="A3" s="53" t="s">
        <v>242</v>
      </c>
      <c r="B3" s="54" t="s">
        <v>241</v>
      </c>
      <c r="C3" s="79">
        <v>475.72095011454905</v>
      </c>
      <c r="D3" s="79">
        <v>785.89245547202393</v>
      </c>
      <c r="E3" s="79">
        <v>393.86941726161592</v>
      </c>
      <c r="F3" s="79">
        <v>374.96562119999999</v>
      </c>
      <c r="G3" s="79">
        <v>237.88370033676</v>
      </c>
      <c r="H3" s="79">
        <v>97.584237810218639</v>
      </c>
      <c r="I3" s="79">
        <v>210.55417199999184</v>
      </c>
      <c r="J3" s="79">
        <v>173.82102554915107</v>
      </c>
      <c r="K3" s="79">
        <v>85.565631600000003</v>
      </c>
      <c r="L3" s="79">
        <v>12.095665200000001</v>
      </c>
      <c r="M3" s="79">
        <v>0</v>
      </c>
      <c r="N3" s="79">
        <v>80.788179639353416</v>
      </c>
      <c r="O3" s="79">
        <v>0</v>
      </c>
      <c r="P3" s="79">
        <v>0</v>
      </c>
      <c r="Q3" s="79">
        <v>8.7031999999999901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475.72095011454905</v>
      </c>
      <c r="D4" s="8">
        <v>785.89245547202393</v>
      </c>
      <c r="E4" s="8">
        <v>393.86941726161592</v>
      </c>
      <c r="F4" s="8">
        <v>374.96562119999999</v>
      </c>
      <c r="G4" s="8">
        <v>237.88370033676</v>
      </c>
      <c r="H4" s="8">
        <v>97.584237810218639</v>
      </c>
      <c r="I4" s="8">
        <v>210.55417199999184</v>
      </c>
      <c r="J4" s="8">
        <v>173.82102554915107</v>
      </c>
      <c r="K4" s="8">
        <v>85.565631600000003</v>
      </c>
      <c r="L4" s="8">
        <v>12.095665200000001</v>
      </c>
      <c r="M4" s="8">
        <v>0</v>
      </c>
      <c r="N4" s="8">
        <v>80.788179639353416</v>
      </c>
      <c r="O4" s="8">
        <v>0</v>
      </c>
      <c r="P4" s="8">
        <v>0</v>
      </c>
      <c r="Q4" s="8">
        <v>8.7031999999999901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282.79758720470397</v>
      </c>
      <c r="E5" s="9">
        <v>36.886197520655998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80.788179639353416</v>
      </c>
      <c r="O5" s="9">
        <v>0</v>
      </c>
      <c r="P5" s="9">
        <v>0</v>
      </c>
      <c r="Q5" s="9">
        <v>8.7031999999999901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80.788179639353416</v>
      </c>
      <c r="O7" s="10">
        <v>0</v>
      </c>
      <c r="P7" s="10">
        <v>0</v>
      </c>
      <c r="Q7" s="10">
        <v>8.7031999999999901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282.79758720470397</v>
      </c>
      <c r="E8" s="10">
        <v>36.886197520655998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475.72095011454905</v>
      </c>
      <c r="D11" s="9">
        <v>503.09486826731995</v>
      </c>
      <c r="E11" s="9">
        <v>356.98321974095995</v>
      </c>
      <c r="F11" s="9">
        <v>374.96562119999999</v>
      </c>
      <c r="G11" s="9">
        <v>237.88370033676</v>
      </c>
      <c r="H11" s="9">
        <v>97.584237810218639</v>
      </c>
      <c r="I11" s="9">
        <v>210.55417199999184</v>
      </c>
      <c r="J11" s="9">
        <v>173.82102554915107</v>
      </c>
      <c r="K11" s="9">
        <v>85.565631600000003</v>
      </c>
      <c r="L11" s="9">
        <v>12.095665200000001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475.72095011454905</v>
      </c>
      <c r="D12" s="10">
        <v>503.09486826731995</v>
      </c>
      <c r="E12" s="10">
        <v>356.98321974095995</v>
      </c>
      <c r="F12" s="10">
        <v>374.96562119999999</v>
      </c>
      <c r="G12" s="10">
        <v>237.88370033676</v>
      </c>
      <c r="H12" s="10">
        <v>97.584237810218639</v>
      </c>
      <c r="I12" s="10">
        <v>210.55417199999184</v>
      </c>
      <c r="J12" s="10">
        <v>173.82102554915107</v>
      </c>
      <c r="K12" s="10">
        <v>85.565631600000003</v>
      </c>
      <c r="L12" s="10">
        <v>12.095665200000001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3204.9521979123756</v>
      </c>
      <c r="D52" s="79">
        <v>3115.319067844272</v>
      </c>
      <c r="E52" s="79">
        <v>2985.9688195200001</v>
      </c>
      <c r="F52" s="79">
        <v>3284.3807172599045</v>
      </c>
      <c r="G52" s="79">
        <v>3675.9601584000002</v>
      </c>
      <c r="H52" s="79">
        <v>3580.5936000000029</v>
      </c>
      <c r="I52" s="79">
        <v>3596.7542760000001</v>
      </c>
      <c r="J52" s="79">
        <v>3664.5134472</v>
      </c>
      <c r="K52" s="79">
        <v>3441.6819028800001</v>
      </c>
      <c r="L52" s="79">
        <v>2685.048815053296</v>
      </c>
      <c r="M52" s="79">
        <v>2966.0639000000019</v>
      </c>
      <c r="N52" s="79">
        <v>2827.9848066243239</v>
      </c>
      <c r="O52" s="79">
        <v>2561.0396456002336</v>
      </c>
      <c r="P52" s="79">
        <v>2660.5592276410543</v>
      </c>
      <c r="Q52" s="79">
        <v>1170.7089988144301</v>
      </c>
      <c r="R52" s="79">
        <v>1048.0485999999996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4.2290520132960001</v>
      </c>
      <c r="M53" s="8">
        <v>4.2074999999999925</v>
      </c>
      <c r="N53" s="8">
        <v>48.753206624325856</v>
      </c>
      <c r="O53" s="8">
        <v>10.154045600229596</v>
      </c>
      <c r="P53" s="8">
        <v>10.154027641055411</v>
      </c>
      <c r="Q53" s="8">
        <v>1.3461988144287826</v>
      </c>
      <c r="R53" s="8">
        <v>0.11220000000000177</v>
      </c>
    </row>
    <row r="54" spans="1:18" ht="11.25" customHeight="1" x14ac:dyDescent="0.25">
      <c r="A54" s="56" t="s">
        <v>141</v>
      </c>
      <c r="B54" s="57" t="s">
        <v>140</v>
      </c>
      <c r="C54" s="8">
        <v>3204.9521979123756</v>
      </c>
      <c r="D54" s="8">
        <v>3115.319067844272</v>
      </c>
      <c r="E54" s="8">
        <v>2985.9688195200001</v>
      </c>
      <c r="F54" s="8">
        <v>3284.3807172599045</v>
      </c>
      <c r="G54" s="8">
        <v>3675.9601584000002</v>
      </c>
      <c r="H54" s="8">
        <v>3580.5936000000029</v>
      </c>
      <c r="I54" s="8">
        <v>3596.7542760000001</v>
      </c>
      <c r="J54" s="8">
        <v>3664.5134472</v>
      </c>
      <c r="K54" s="8">
        <v>3441.6819028800001</v>
      </c>
      <c r="L54" s="8">
        <v>2680.81976304</v>
      </c>
      <c r="M54" s="8">
        <v>2961.8564000000019</v>
      </c>
      <c r="N54" s="8">
        <v>2779.2315999999983</v>
      </c>
      <c r="O54" s="8">
        <v>2550.8856000000042</v>
      </c>
      <c r="P54" s="8">
        <v>2650.4051999999988</v>
      </c>
      <c r="Q54" s="8">
        <v>1169.3628000000012</v>
      </c>
      <c r="R54" s="8">
        <v>1047.9363999999996</v>
      </c>
    </row>
    <row r="55" spans="1:18" ht="11.25" customHeight="1" x14ac:dyDescent="0.25">
      <c r="A55" s="59" t="s">
        <v>139</v>
      </c>
      <c r="B55" s="60" t="s">
        <v>138</v>
      </c>
      <c r="C55" s="9">
        <v>285.93219791237215</v>
      </c>
      <c r="D55" s="9">
        <v>328.67980211707197</v>
      </c>
      <c r="E55" s="9">
        <v>242.77745951999998</v>
      </c>
      <c r="F55" s="9">
        <v>249.45313325990404</v>
      </c>
      <c r="G55" s="9">
        <v>236.08527839999999</v>
      </c>
      <c r="H55" s="9">
        <v>232.83360000000025</v>
      </c>
      <c r="I55" s="9">
        <v>209.13066000000001</v>
      </c>
      <c r="J55" s="9">
        <v>220.2842952</v>
      </c>
      <c r="K55" s="9">
        <v>248.91195888000001</v>
      </c>
      <c r="L55" s="9">
        <v>220.65608304</v>
      </c>
      <c r="M55" s="9">
        <v>114.5964</v>
      </c>
      <c r="N55" s="9">
        <v>116.72760000000004</v>
      </c>
      <c r="O55" s="9">
        <v>151.13759999999996</v>
      </c>
      <c r="P55" s="9">
        <v>153.31319999999991</v>
      </c>
      <c r="Q55" s="9">
        <v>139.06079999999994</v>
      </c>
      <c r="R55" s="9">
        <v>29.126399999999936</v>
      </c>
    </row>
    <row r="56" spans="1:18" ht="11.25" customHeight="1" x14ac:dyDescent="0.25">
      <c r="A56" s="59" t="s">
        <v>137</v>
      </c>
      <c r="B56" s="60" t="s">
        <v>136</v>
      </c>
      <c r="C56" s="9">
        <v>2919.0200000000036</v>
      </c>
      <c r="D56" s="9">
        <v>2786.6392657271999</v>
      </c>
      <c r="E56" s="9">
        <v>2743.1913600000003</v>
      </c>
      <c r="F56" s="9">
        <v>3034.9275840000005</v>
      </c>
      <c r="G56" s="9">
        <v>3439.8748800000003</v>
      </c>
      <c r="H56" s="9">
        <v>3347.7600000000025</v>
      </c>
      <c r="I56" s="9">
        <v>3387.6236160000003</v>
      </c>
      <c r="J56" s="9">
        <v>3444.2291519999999</v>
      </c>
      <c r="K56" s="9">
        <v>3192.7699440000001</v>
      </c>
      <c r="L56" s="9">
        <v>2460.1636800000001</v>
      </c>
      <c r="M56" s="9">
        <v>2847.260000000002</v>
      </c>
      <c r="N56" s="9">
        <v>2243.5399999999977</v>
      </c>
      <c r="O56" s="9">
        <v>1980.4200000000039</v>
      </c>
      <c r="P56" s="9">
        <v>2024.6199999999992</v>
      </c>
      <c r="Q56" s="9">
        <v>795.3400000000014</v>
      </c>
      <c r="R56" s="9">
        <v>781.29999999999973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418.96400000000028</v>
      </c>
      <c r="O58" s="9">
        <v>419.32800000000032</v>
      </c>
      <c r="P58" s="9">
        <v>472.4719999999997</v>
      </c>
      <c r="Q58" s="9">
        <v>234.96199999999982</v>
      </c>
      <c r="R58" s="9">
        <v>237.50999999999988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07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57.140625" style="29" bestFit="1" customWidth="1"/>
    <col min="2" max="2" width="20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3" t="s">
        <v>105</v>
      </c>
      <c r="B1" s="2" t="s">
        <v>360</v>
      </c>
      <c r="C1" s="3">
        <v>2000</v>
      </c>
      <c r="D1" s="3">
        <v>2001</v>
      </c>
      <c r="E1" s="3">
        <v>2002</v>
      </c>
      <c r="F1" s="3">
        <v>2003</v>
      </c>
      <c r="G1" s="3">
        <v>2004</v>
      </c>
      <c r="H1" s="3">
        <v>2005</v>
      </c>
      <c r="I1" s="3">
        <v>2006</v>
      </c>
      <c r="J1" s="3">
        <v>2007</v>
      </c>
      <c r="K1" s="3">
        <v>2008</v>
      </c>
      <c r="L1" s="3">
        <v>2009</v>
      </c>
      <c r="M1" s="3">
        <v>2010</v>
      </c>
      <c r="N1" s="3">
        <v>2011</v>
      </c>
      <c r="O1" s="3">
        <v>2012</v>
      </c>
      <c r="P1" s="3">
        <v>2013</v>
      </c>
      <c r="Q1" s="3">
        <v>2014</v>
      </c>
      <c r="R1" s="3">
        <v>2015</v>
      </c>
    </row>
    <row r="2" spans="1:18" ht="11.25" customHeight="1" x14ac:dyDescent="0.25">
      <c r="A2" s="1"/>
      <c r="B2" s="30" t="s">
        <v>104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1.25" customHeight="1" x14ac:dyDescent="0.25">
      <c r="A3" s="31" t="s">
        <v>103</v>
      </c>
      <c r="B3" s="32" t="str">
        <f ca="1">HYPERLINK("#"&amp;CELL("address",TOTAL!$C$2),"TOTAL")</f>
        <v>TOTAL</v>
      </c>
      <c r="C3" s="33">
        <f>TOTAL!C$2</f>
        <v>392714.15165098978</v>
      </c>
      <c r="D3" s="33">
        <f>TOTAL!D$2</f>
        <v>394762.99153847643</v>
      </c>
      <c r="E3" s="33">
        <f>TOTAL!E$2</f>
        <v>389821.43481916317</v>
      </c>
      <c r="F3" s="33">
        <f>TOTAL!F$2</f>
        <v>394466.47624949727</v>
      </c>
      <c r="G3" s="33">
        <f>TOTAL!G$2</f>
        <v>396291.07678010501</v>
      </c>
      <c r="H3" s="33">
        <f>TOTAL!H$2</f>
        <v>399067.2242126168</v>
      </c>
      <c r="I3" s="33">
        <f>TOTAL!I$2</f>
        <v>390887.46126971219</v>
      </c>
      <c r="J3" s="33">
        <f>TOTAL!J$2</f>
        <v>382732.22612578236</v>
      </c>
      <c r="K3" s="33">
        <f>TOTAL!K$2</f>
        <v>377695.93104466551</v>
      </c>
      <c r="L3" s="33">
        <f>TOTAL!L$2</f>
        <v>356808.37691125402</v>
      </c>
      <c r="M3" s="33">
        <f>TOTAL!M$2</f>
        <v>364608.52562817326</v>
      </c>
      <c r="N3" s="33">
        <f>TOTAL!N$2</f>
        <v>336327.83131440484</v>
      </c>
      <c r="O3" s="33">
        <f>TOTAL!O$2</f>
        <v>339203.95979304076</v>
      </c>
      <c r="P3" s="33">
        <f>TOTAL!P$2</f>
        <v>340400.63513429451</v>
      </c>
      <c r="Q3" s="33">
        <f>TOTAL!Q$2</f>
        <v>308025.65121306531</v>
      </c>
      <c r="R3" s="33">
        <f>TOTAL!R$2</f>
        <v>317677.85030559794</v>
      </c>
    </row>
    <row r="4" spans="1:18" ht="11.25" customHeight="1" x14ac:dyDescent="0.25">
      <c r="A4" s="34" t="s">
        <v>102</v>
      </c>
      <c r="B4" s="32" t="str">
        <f ca="1">HYPERLINK("#"&amp;CELL("address",TITOT!$C$2),"TITOT")</f>
        <v>TITOT</v>
      </c>
      <c r="C4" s="35">
        <f>TITOT!C$2</f>
        <v>48837.383257582667</v>
      </c>
      <c r="D4" s="35">
        <f>TITOT!D$2</f>
        <v>42983.661263988935</v>
      </c>
      <c r="E4" s="35">
        <f>TITOT!E$2</f>
        <v>47123.679379193039</v>
      </c>
      <c r="F4" s="35">
        <f>TITOT!F$2</f>
        <v>49742.535900917312</v>
      </c>
      <c r="G4" s="35">
        <f>TITOT!G$2</f>
        <v>48493.059990408212</v>
      </c>
      <c r="H4" s="35">
        <f>TITOT!H$2</f>
        <v>56485.869750043414</v>
      </c>
      <c r="I4" s="35">
        <f>TITOT!I$2</f>
        <v>52514.910024190278</v>
      </c>
      <c r="J4" s="35">
        <f>TITOT!J$2</f>
        <v>53883.149401271447</v>
      </c>
      <c r="K4" s="35">
        <f>TITOT!K$2</f>
        <v>49434.999783834421</v>
      </c>
      <c r="L4" s="35">
        <f>TITOT!L$2</f>
        <v>46953.413609823649</v>
      </c>
      <c r="M4" s="35">
        <f>TITOT!M$2</f>
        <v>51577.046646834329</v>
      </c>
      <c r="N4" s="35">
        <f>TITOT!N$2</f>
        <v>43913.126799999874</v>
      </c>
      <c r="O4" s="35">
        <f>TITOT!O$2</f>
        <v>44671.915999999721</v>
      </c>
      <c r="P4" s="35">
        <f>TITOT!P$2</f>
        <v>43426.132242270294</v>
      </c>
      <c r="Q4" s="35">
        <f>TITOT!Q$2</f>
        <v>30137.909614468615</v>
      </c>
      <c r="R4" s="35">
        <f>TITOT!R$2</f>
        <v>32863.279566325698</v>
      </c>
    </row>
    <row r="5" spans="1:18" ht="11.25" customHeight="1" x14ac:dyDescent="0.25">
      <c r="A5" s="36" t="s">
        <v>101</v>
      </c>
      <c r="B5" s="32" t="str">
        <f ca="1">HYPERLINK("#"&amp;CELL("address",tipgt!$C$2),"tipgt")</f>
        <v>tipgt</v>
      </c>
      <c r="C5" s="37">
        <f>tipgt!C$2</f>
        <v>48237.573557582669</v>
      </c>
      <c r="D5" s="37">
        <f>tipgt!D$2</f>
        <v>42399.475389246392</v>
      </c>
      <c r="E5" s="37">
        <f>tipgt!E$2</f>
        <v>46566.823722143876</v>
      </c>
      <c r="F5" s="37">
        <f>tipgt!F$2</f>
        <v>49174.929640293813</v>
      </c>
      <c r="G5" s="37">
        <f>tipgt!G$2</f>
        <v>47926.543667412596</v>
      </c>
      <c r="H5" s="37">
        <f>tipgt!H$2</f>
        <v>55948.966250043413</v>
      </c>
      <c r="I5" s="37">
        <f>tipgt!I$2</f>
        <v>51978.174157339963</v>
      </c>
      <c r="J5" s="37">
        <f>tipgt!J$2</f>
        <v>53420.127933155221</v>
      </c>
      <c r="K5" s="37">
        <f>tipgt!K$2</f>
        <v>49034.560907217819</v>
      </c>
      <c r="L5" s="37">
        <f>tipgt!L$2</f>
        <v>46469.618749825633</v>
      </c>
      <c r="M5" s="37">
        <f>tipgt!M$2</f>
        <v>50943.491504488207</v>
      </c>
      <c r="N5" s="37">
        <f>tipgt!N$2</f>
        <v>42821.873699999873</v>
      </c>
      <c r="O5" s="37">
        <f>tipgt!O$2</f>
        <v>41389.277819619208</v>
      </c>
      <c r="P5" s="37">
        <f>tipgt!P$2</f>
        <v>39731.571657456734</v>
      </c>
      <c r="Q5" s="37">
        <f>tipgt!Q$2</f>
        <v>27292.10874633654</v>
      </c>
      <c r="R5" s="37">
        <f>tipgt!R$2</f>
        <v>29977.431134982966</v>
      </c>
    </row>
    <row r="6" spans="1:18" ht="11.25" customHeight="1" x14ac:dyDescent="0.25">
      <c r="A6" s="38" t="s">
        <v>100</v>
      </c>
      <c r="B6" s="32" t="str">
        <f ca="1">HYPERLINK("#"&amp;CELL("address",tipgtele!$C$2),"tipgtele")</f>
        <v>tipgtele</v>
      </c>
      <c r="C6" s="39">
        <f>tipgtele!C$2</f>
        <v>37118.066187172073</v>
      </c>
      <c r="D6" s="39">
        <f>tipgtele!D$2</f>
        <v>28639.863609206008</v>
      </c>
      <c r="E6" s="39">
        <f>tipgtele!E$2</f>
        <v>31406.205741515998</v>
      </c>
      <c r="F6" s="39">
        <f>tipgtele!F$2</f>
        <v>33659.733222875453</v>
      </c>
      <c r="G6" s="39">
        <f>tipgtele!G$2</f>
        <v>32407.257138613666</v>
      </c>
      <c r="H6" s="39">
        <f>tipgtele!H$2</f>
        <v>38122.771856366591</v>
      </c>
      <c r="I6" s="39">
        <f>tipgtele!I$2</f>
        <v>34142.497134117482</v>
      </c>
      <c r="J6" s="39">
        <f>tipgtele!J$2</f>
        <v>35180.939224989255</v>
      </c>
      <c r="K6" s="39">
        <f>tipgtele!K$2</f>
        <v>30863.341017018683</v>
      </c>
      <c r="L6" s="39">
        <f>tipgtele!L$2</f>
        <v>33691.748735798101</v>
      </c>
      <c r="M6" s="39">
        <f>tipgtele!M$2</f>
        <v>35768.771581268637</v>
      </c>
      <c r="N6" s="39">
        <f>tipgtele!N$2</f>
        <v>29750.100416546222</v>
      </c>
      <c r="O6" s="39">
        <f>tipgtele!O$2</f>
        <v>30815.934372261516</v>
      </c>
      <c r="P6" s="39">
        <f>tipgtele!P$2</f>
        <v>31413.36133170735</v>
      </c>
      <c r="Q6" s="39">
        <f>tipgtele!Q$2</f>
        <v>19933.065061780773</v>
      </c>
      <c r="R6" s="39">
        <f>tipgtele!R$2</f>
        <v>21572.59886449141</v>
      </c>
    </row>
    <row r="7" spans="1:18" ht="11.25" customHeight="1" x14ac:dyDescent="0.25">
      <c r="A7" s="38" t="s">
        <v>99</v>
      </c>
      <c r="B7" s="32" t="str">
        <f ca="1">HYPERLINK("#"&amp;CELL("address",tipgtchp!$C$2),"tipgtchp")</f>
        <v>tipgtchp</v>
      </c>
      <c r="C7" s="39">
        <f>tipgtchp!C$2</f>
        <v>11119.5073704106</v>
      </c>
      <c r="D7" s="39">
        <f>tipgtchp!D$2</f>
        <v>13759.611780040383</v>
      </c>
      <c r="E7" s="39">
        <f>tipgtchp!E$2</f>
        <v>15160.617980627874</v>
      </c>
      <c r="F7" s="39">
        <f>tipgtchp!F$2</f>
        <v>15515.196417418359</v>
      </c>
      <c r="G7" s="39">
        <f>tipgtchp!G$2</f>
        <v>15519.286528798933</v>
      </c>
      <c r="H7" s="39">
        <f>tipgtchp!H$2</f>
        <v>17826.194393676822</v>
      </c>
      <c r="I7" s="39">
        <f>tipgtchp!I$2</f>
        <v>17835.677023222481</v>
      </c>
      <c r="J7" s="39">
        <f>tipgtchp!J$2</f>
        <v>18239.18870816597</v>
      </c>
      <c r="K7" s="39">
        <f>tipgtchp!K$2</f>
        <v>18171.219890199132</v>
      </c>
      <c r="L7" s="39">
        <f>tipgtchp!L$2</f>
        <v>12777.870014027534</v>
      </c>
      <c r="M7" s="39">
        <f>tipgtchp!M$2</f>
        <v>15174.719923219573</v>
      </c>
      <c r="N7" s="39">
        <f>tipgtchp!N$2</f>
        <v>13071.773283453653</v>
      </c>
      <c r="O7" s="39">
        <f>tipgtchp!O$2</f>
        <v>10573.343447357689</v>
      </c>
      <c r="P7" s="39">
        <f>tipgtchp!P$2</f>
        <v>8318.21032574938</v>
      </c>
      <c r="Q7" s="39">
        <f>tipgtchp!Q$2</f>
        <v>7359.0436845557651</v>
      </c>
      <c r="R7" s="39">
        <f>tipgtchp!R$2</f>
        <v>8404.8322704915572</v>
      </c>
    </row>
    <row r="8" spans="1:18" ht="11.25" customHeight="1" x14ac:dyDescent="0.25">
      <c r="A8" s="36" t="s">
        <v>98</v>
      </c>
      <c r="B8" s="32" t="str">
        <f ca="1">HYPERLINK("#"&amp;CELL("address",tidh!$C$2),"tidh")</f>
        <v>tidh</v>
      </c>
      <c r="C8" s="37">
        <f>tidh!C$2</f>
        <v>599.80969999999934</v>
      </c>
      <c r="D8" s="37">
        <f>tidh!D$2</f>
        <v>584.18587474254002</v>
      </c>
      <c r="E8" s="37">
        <f>tidh!E$2</f>
        <v>556.85565704916007</v>
      </c>
      <c r="F8" s="37">
        <f>tidh!F$2</f>
        <v>567.60626062350002</v>
      </c>
      <c r="G8" s="37">
        <f>tidh!G$2</f>
        <v>566.51632299561595</v>
      </c>
      <c r="H8" s="37">
        <f>tidh!H$2</f>
        <v>536.90350000000058</v>
      </c>
      <c r="I8" s="37">
        <f>tidh!I$2</f>
        <v>536.73586685031603</v>
      </c>
      <c r="J8" s="37">
        <f>tidh!J$2</f>
        <v>463.02146811622799</v>
      </c>
      <c r="K8" s="37">
        <f>tidh!K$2</f>
        <v>400.43887661660403</v>
      </c>
      <c r="L8" s="37">
        <f>tidh!L$2</f>
        <v>483.79485999801602</v>
      </c>
      <c r="M8" s="37">
        <f>tidh!M$2</f>
        <v>633.55514234611917</v>
      </c>
      <c r="N8" s="37">
        <f>tidh!N$2</f>
        <v>1091.2530999999988</v>
      </c>
      <c r="O8" s="37">
        <f>tidh!O$2</f>
        <v>3282.6381803805134</v>
      </c>
      <c r="P8" s="37">
        <f>tidh!P$2</f>
        <v>3694.5605848135601</v>
      </c>
      <c r="Q8" s="37">
        <f>tidh!Q$2</f>
        <v>2845.8008681320748</v>
      </c>
      <c r="R8" s="37">
        <f>tidh!R$2</f>
        <v>2885.8484313427307</v>
      </c>
    </row>
    <row r="9" spans="1:18" ht="11.25" customHeight="1" x14ac:dyDescent="0.25">
      <c r="A9" s="34" t="s">
        <v>97</v>
      </c>
      <c r="B9" s="32" t="str">
        <f ca="1">HYPERLINK("#"&amp;CELL("address",CEN!$C$2),"CEN")</f>
        <v>CEN</v>
      </c>
      <c r="C9" s="35">
        <f>CEN!C$2</f>
        <v>20610.455496957446</v>
      </c>
      <c r="D9" s="35">
        <f>CEN!D$2</f>
        <v>19903.913812696937</v>
      </c>
      <c r="E9" s="35">
        <f>CEN!E$2</f>
        <v>17807.163228444493</v>
      </c>
      <c r="F9" s="35">
        <f>CEN!F$2</f>
        <v>17789.810873271053</v>
      </c>
      <c r="G9" s="35">
        <f>CEN!G$2</f>
        <v>18367.746519723798</v>
      </c>
      <c r="H9" s="35">
        <f>CEN!H$2</f>
        <v>16589.20372267421</v>
      </c>
      <c r="I9" s="35">
        <f>CEN!I$2</f>
        <v>16596.617421241721</v>
      </c>
      <c r="J9" s="35">
        <f>CEN!J$2</f>
        <v>17426.78228410826</v>
      </c>
      <c r="K9" s="35">
        <f>CEN!K$2</f>
        <v>18552.586678559997</v>
      </c>
      <c r="L9" s="35">
        <f>CEN!L$2</f>
        <v>16945.730823637943</v>
      </c>
      <c r="M9" s="35">
        <f>CEN!M$2</f>
        <v>15293.922300000006</v>
      </c>
      <c r="N9" s="35">
        <f>CEN!N$2</f>
        <v>13706.610105021697</v>
      </c>
      <c r="O9" s="35">
        <f>CEN!O$2</f>
        <v>10929.657937572292</v>
      </c>
      <c r="P9" s="35">
        <f>CEN!P$2</f>
        <v>10718.492799999996</v>
      </c>
      <c r="Q9" s="35">
        <f>CEN!Q$2</f>
        <v>9947.7872999999945</v>
      </c>
      <c r="R9" s="35">
        <f>CEN!R$2</f>
        <v>9581.8487999999979</v>
      </c>
    </row>
    <row r="10" spans="1:18" ht="11.25" customHeight="1" x14ac:dyDescent="0.25">
      <c r="A10" s="36" t="s">
        <v>96</v>
      </c>
      <c r="B10" s="32" t="str">
        <f ca="1">HYPERLINK("#"&amp;CELL("address",cenrf!$C$2),"cenrf")</f>
        <v>cenrf</v>
      </c>
      <c r="C10" s="37">
        <f>cenrf!C$2</f>
        <v>16823.417980793231</v>
      </c>
      <c r="D10" s="37">
        <f>cenrf!D$2</f>
        <v>15982.898527344998</v>
      </c>
      <c r="E10" s="37">
        <f>cenrf!E$2</f>
        <v>14412.666314375821</v>
      </c>
      <c r="F10" s="37">
        <f>cenrf!F$2</f>
        <v>14120.562752811147</v>
      </c>
      <c r="G10" s="37">
        <f>cenrf!G$2</f>
        <v>14451.526193699918</v>
      </c>
      <c r="H10" s="37">
        <f>cenrf!H$2</f>
        <v>12884.7079207278</v>
      </c>
      <c r="I10" s="37">
        <f>cenrf!I$2</f>
        <v>12754.371383281728</v>
      </c>
      <c r="J10" s="37">
        <f>cenrf!J$2</f>
        <v>13552.741978349548</v>
      </c>
      <c r="K10" s="37">
        <f>cenrf!K$2</f>
        <v>14990.01762456</v>
      </c>
      <c r="L10" s="37">
        <f>cenrf!L$2</f>
        <v>14184.049356952597</v>
      </c>
      <c r="M10" s="37">
        <f>cenrf!M$2</f>
        <v>12252.104800000005</v>
      </c>
      <c r="N10" s="37">
        <f>cenrf!N$2</f>
        <v>10712.121536477871</v>
      </c>
      <c r="O10" s="37">
        <f>cenrf!O$2</f>
        <v>8242.038309826663</v>
      </c>
      <c r="P10" s="37">
        <f>cenrf!P$2</f>
        <v>7932.8206313552519</v>
      </c>
      <c r="Q10" s="37">
        <f>cenrf!Q$2</f>
        <v>8618.489828272699</v>
      </c>
      <c r="R10" s="37">
        <f>cenrf!R$2</f>
        <v>8437.5636999999988</v>
      </c>
    </row>
    <row r="11" spans="1:18" ht="11.25" customHeight="1" x14ac:dyDescent="0.25">
      <c r="A11" s="36" t="s">
        <v>95</v>
      </c>
      <c r="B11" s="32" t="str">
        <f ca="1">HYPERLINK("#"&amp;CELL("address",cenog!$C$2),"cenog")</f>
        <v>cenog</v>
      </c>
      <c r="C11" s="37">
        <f>cenog!C$2</f>
        <v>86.687611562626273</v>
      </c>
      <c r="D11" s="37">
        <f>cenog!D$2</f>
        <v>0</v>
      </c>
      <c r="E11" s="37">
        <f>cenog!E$2</f>
        <v>0</v>
      </c>
      <c r="F11" s="37">
        <f>cenog!F$2</f>
        <v>0</v>
      </c>
      <c r="G11" s="37">
        <f>cenog!G$2</f>
        <v>0</v>
      </c>
      <c r="H11" s="37">
        <f>cenog!H$2</f>
        <v>0</v>
      </c>
      <c r="I11" s="37">
        <f>cenog!I$2</f>
        <v>0</v>
      </c>
      <c r="J11" s="37">
        <f>cenog!J$2</f>
        <v>0</v>
      </c>
      <c r="K11" s="37">
        <f>cenog!K$2</f>
        <v>0</v>
      </c>
      <c r="L11" s="37">
        <f>cenog!L$2</f>
        <v>33.822621632052005</v>
      </c>
      <c r="M11" s="37">
        <f>cenog!M$2</f>
        <v>36.689399999999843</v>
      </c>
      <c r="N11" s="37">
        <f>cenog!N$2</f>
        <v>46.28468983322071</v>
      </c>
      <c r="O11" s="37">
        <f>cenog!O$2</f>
        <v>50.377530105006379</v>
      </c>
      <c r="P11" s="37">
        <f>cenog!P$2</f>
        <v>50.37744100368915</v>
      </c>
      <c r="Q11" s="37">
        <f>cenog!Q$2</f>
        <v>0.78538595481967399</v>
      </c>
      <c r="R11" s="37">
        <f>cenog!R$2</f>
        <v>1.5147000000000004</v>
      </c>
    </row>
    <row r="12" spans="1:18" ht="11.25" customHeight="1" x14ac:dyDescent="0.25">
      <c r="A12" s="36" t="s">
        <v>94</v>
      </c>
      <c r="B12" s="32" t="str">
        <f ca="1">HYPERLINK("#"&amp;CELL("address",cennu!$C$2),"cennu")</f>
        <v>cennu</v>
      </c>
      <c r="C12" s="37">
        <f>cennu!C$2</f>
        <v>0</v>
      </c>
      <c r="D12" s="37">
        <f>cennu!D$2</f>
        <v>0</v>
      </c>
      <c r="E12" s="37">
        <f>cennu!E$2</f>
        <v>0</v>
      </c>
      <c r="F12" s="37">
        <f>cennu!F$2</f>
        <v>0</v>
      </c>
      <c r="G12" s="37">
        <f>cennu!G$2</f>
        <v>0</v>
      </c>
      <c r="H12" s="37">
        <f>cennu!H$2</f>
        <v>0</v>
      </c>
      <c r="I12" s="37">
        <f>cennu!I$2</f>
        <v>0</v>
      </c>
      <c r="J12" s="37">
        <f>cennu!J$2</f>
        <v>0</v>
      </c>
      <c r="K12" s="37">
        <f>cennu!K$2</f>
        <v>0</v>
      </c>
      <c r="L12" s="37">
        <f>cennu!L$2</f>
        <v>0</v>
      </c>
      <c r="M12" s="37">
        <f>cennu!M$2</f>
        <v>0</v>
      </c>
      <c r="N12" s="37">
        <f>cennu!N$2</f>
        <v>0</v>
      </c>
      <c r="O12" s="37">
        <f>cennu!O$2</f>
        <v>0</v>
      </c>
      <c r="P12" s="37">
        <f>cennu!P$2</f>
        <v>0</v>
      </c>
      <c r="Q12" s="37">
        <f>cennu!Q$2</f>
        <v>0</v>
      </c>
      <c r="R12" s="37">
        <f>cennu!R$2</f>
        <v>0</v>
      </c>
    </row>
    <row r="13" spans="1:18" ht="11.25" customHeight="1" x14ac:dyDescent="0.25">
      <c r="A13" s="36" t="s">
        <v>93</v>
      </c>
      <c r="B13" s="32" t="str">
        <f ca="1">HYPERLINK("#"&amp;CELL("address",cencm!$C$2),"cencm")</f>
        <v>cencm</v>
      </c>
      <c r="C13" s="37">
        <f>cencm!C$2</f>
        <v>19.676756574667429</v>
      </c>
      <c r="D13" s="37">
        <f>cencm!D$2</f>
        <v>19.803762035642933</v>
      </c>
      <c r="E13" s="37">
        <f>cencm!E$2</f>
        <v>14.658677287056035</v>
      </c>
      <c r="F13" s="37">
        <f>cencm!F$2</f>
        <v>9.9017820000000007</v>
      </c>
      <c r="G13" s="37">
        <f>cencm!G$2</f>
        <v>2.3764672871220802</v>
      </c>
      <c r="H13" s="37">
        <f>cencm!H$2</f>
        <v>0</v>
      </c>
      <c r="I13" s="37">
        <f>cencm!I$2</f>
        <v>0</v>
      </c>
      <c r="J13" s="37">
        <f>cencm!J$2</f>
        <v>0</v>
      </c>
      <c r="K13" s="37">
        <f>cencm!K$2</f>
        <v>0</v>
      </c>
      <c r="L13" s="37">
        <f>cencm!L$2</f>
        <v>0</v>
      </c>
      <c r="M13" s="37">
        <f>cencm!M$2</f>
        <v>0</v>
      </c>
      <c r="N13" s="37">
        <f>cencm!N$2</f>
        <v>0</v>
      </c>
      <c r="O13" s="37">
        <f>cencm!O$2</f>
        <v>0</v>
      </c>
      <c r="P13" s="37">
        <f>cencm!P$2</f>
        <v>0</v>
      </c>
      <c r="Q13" s="37">
        <f>cencm!Q$2</f>
        <v>0.11219799354567106</v>
      </c>
      <c r="R13" s="37">
        <f>cencm!R$2</f>
        <v>0.11220000000000177</v>
      </c>
    </row>
    <row r="14" spans="1:18" ht="11.25" customHeight="1" x14ac:dyDescent="0.25">
      <c r="A14" s="36" t="s">
        <v>92</v>
      </c>
      <c r="B14" s="32" t="str">
        <f ca="1">HYPERLINK("#"&amp;CELL("address",cenck!$C$2),"cenck")</f>
        <v>cenck</v>
      </c>
      <c r="C14" s="37">
        <f>cenck!C$2</f>
        <v>3680.6731480269245</v>
      </c>
      <c r="D14" s="37">
        <f>cenck!D$2</f>
        <v>3901.2115233162958</v>
      </c>
      <c r="E14" s="37">
        <f>cenck!E$2</f>
        <v>3379.8382367816162</v>
      </c>
      <c r="F14" s="37">
        <f>cenck!F$2</f>
        <v>3659.3463384599045</v>
      </c>
      <c r="G14" s="37">
        <f>cenck!G$2</f>
        <v>3913.84385873676</v>
      </c>
      <c r="H14" s="37">
        <f>cenck!H$2</f>
        <v>3678.1778378102217</v>
      </c>
      <c r="I14" s="37">
        <f>cenck!I$2</f>
        <v>3807.308447999992</v>
      </c>
      <c r="J14" s="37">
        <f>cenck!J$2</f>
        <v>3838.3344727491512</v>
      </c>
      <c r="K14" s="37">
        <f>cenck!K$2</f>
        <v>3527.24753448</v>
      </c>
      <c r="L14" s="37">
        <f>cenck!L$2</f>
        <v>2697.144480253296</v>
      </c>
      <c r="M14" s="37">
        <f>cenck!M$2</f>
        <v>2966.0639000000019</v>
      </c>
      <c r="N14" s="37">
        <f>cenck!N$2</f>
        <v>2908.7729862636775</v>
      </c>
      <c r="O14" s="37">
        <f>cenck!O$2</f>
        <v>2561.0396456002336</v>
      </c>
      <c r="P14" s="37">
        <f>cenck!P$2</f>
        <v>2660.5592276410543</v>
      </c>
      <c r="Q14" s="37">
        <f>cenck!Q$2</f>
        <v>1179.41219881443</v>
      </c>
      <c r="R14" s="37">
        <f>cenck!R$2</f>
        <v>1048.0485999999996</v>
      </c>
    </row>
    <row r="15" spans="1:18" ht="11.25" customHeight="1" x14ac:dyDescent="0.25">
      <c r="A15" s="36" t="s">
        <v>91</v>
      </c>
      <c r="B15" s="32" t="str">
        <f ca="1">HYPERLINK("#"&amp;CELL("address",cenbf!$C$2),"cenbf")</f>
        <v>cenbf</v>
      </c>
      <c r="C15" s="37">
        <f>cenbf!C$2</f>
        <v>0</v>
      </c>
      <c r="D15" s="37">
        <f>cenbf!D$2</f>
        <v>0</v>
      </c>
      <c r="E15" s="37">
        <f>cenbf!E$2</f>
        <v>0</v>
      </c>
      <c r="F15" s="37">
        <f>cenbf!F$2</f>
        <v>0</v>
      </c>
      <c r="G15" s="37">
        <f>cenbf!G$2</f>
        <v>0</v>
      </c>
      <c r="H15" s="37">
        <f>cenbf!H$2</f>
        <v>0</v>
      </c>
      <c r="I15" s="37">
        <f>cenbf!I$2</f>
        <v>0</v>
      </c>
      <c r="J15" s="37">
        <f>cenbf!J$2</f>
        <v>0</v>
      </c>
      <c r="K15" s="37">
        <f>cenbf!K$2</f>
        <v>0</v>
      </c>
      <c r="L15" s="37">
        <f>cenbf!L$2</f>
        <v>0</v>
      </c>
      <c r="M15" s="37">
        <f>cenbf!M$2</f>
        <v>0</v>
      </c>
      <c r="N15" s="37">
        <f>cenbf!N$2</f>
        <v>0</v>
      </c>
      <c r="O15" s="37">
        <f>cenbf!O$2</f>
        <v>0</v>
      </c>
      <c r="P15" s="37">
        <f>cenbf!P$2</f>
        <v>0</v>
      </c>
      <c r="Q15" s="37">
        <f>cenbf!Q$2</f>
        <v>0</v>
      </c>
      <c r="R15" s="37">
        <f>cenbf!R$2</f>
        <v>0</v>
      </c>
    </row>
    <row r="16" spans="1:18" ht="11.25" customHeight="1" x14ac:dyDescent="0.25">
      <c r="A16" s="36" t="s">
        <v>90</v>
      </c>
      <c r="B16" s="32" t="str">
        <f ca="1">HYPERLINK("#"&amp;CELL("address",cengw!$C$2),"cengw")</f>
        <v>cengw</v>
      </c>
      <c r="C16" s="37">
        <f>cengw!C$2</f>
        <v>0</v>
      </c>
      <c r="D16" s="37">
        <f>cengw!D$2</f>
        <v>0</v>
      </c>
      <c r="E16" s="37">
        <f>cengw!E$2</f>
        <v>0</v>
      </c>
      <c r="F16" s="37">
        <f>cengw!F$2</f>
        <v>0</v>
      </c>
      <c r="G16" s="37">
        <f>cengw!G$2</f>
        <v>0</v>
      </c>
      <c r="H16" s="37">
        <f>cengw!H$2</f>
        <v>0</v>
      </c>
      <c r="I16" s="37">
        <f>cengw!I$2</f>
        <v>0</v>
      </c>
      <c r="J16" s="37">
        <f>cengw!J$2</f>
        <v>0</v>
      </c>
      <c r="K16" s="37">
        <f>cengw!K$2</f>
        <v>0</v>
      </c>
      <c r="L16" s="37">
        <f>cengw!L$2</f>
        <v>0</v>
      </c>
      <c r="M16" s="37">
        <f>cengw!M$2</f>
        <v>0</v>
      </c>
      <c r="N16" s="37">
        <f>cengw!N$2</f>
        <v>0</v>
      </c>
      <c r="O16" s="37">
        <f>cengw!O$2</f>
        <v>0</v>
      </c>
      <c r="P16" s="37">
        <f>cengw!P$2</f>
        <v>0</v>
      </c>
      <c r="Q16" s="37">
        <f>cengw!Q$2</f>
        <v>0</v>
      </c>
      <c r="R16" s="37">
        <f>cengw!R$2</f>
        <v>0</v>
      </c>
    </row>
    <row r="17" spans="1:18" ht="11.25" customHeight="1" x14ac:dyDescent="0.25">
      <c r="A17" s="36" t="s">
        <v>89</v>
      </c>
      <c r="B17" s="32" t="str">
        <f ca="1">HYPERLINK("#"&amp;CELL("address",cenpf!$C$2),"cenpf")</f>
        <v>cenpf</v>
      </c>
      <c r="C17" s="37">
        <f>cenpf!C$2</f>
        <v>0</v>
      </c>
      <c r="D17" s="37">
        <f>cenpf!D$2</f>
        <v>0</v>
      </c>
      <c r="E17" s="37">
        <f>cenpf!E$2</f>
        <v>0</v>
      </c>
      <c r="F17" s="37">
        <f>cenpf!F$2</f>
        <v>0</v>
      </c>
      <c r="G17" s="37">
        <f>cenpf!G$2</f>
        <v>0</v>
      </c>
      <c r="H17" s="37">
        <f>cenpf!H$2</f>
        <v>0</v>
      </c>
      <c r="I17" s="37">
        <f>cenpf!I$2</f>
        <v>0</v>
      </c>
      <c r="J17" s="37">
        <f>cenpf!J$2</f>
        <v>0</v>
      </c>
      <c r="K17" s="37">
        <f>cenpf!K$2</f>
        <v>0</v>
      </c>
      <c r="L17" s="37">
        <f>cenpf!L$2</f>
        <v>0</v>
      </c>
      <c r="M17" s="37">
        <f>cenpf!M$2</f>
        <v>0</v>
      </c>
      <c r="N17" s="37">
        <f>cenpf!N$2</f>
        <v>0</v>
      </c>
      <c r="O17" s="37">
        <f>cenpf!O$2</f>
        <v>0</v>
      </c>
      <c r="P17" s="37">
        <f>cenpf!P$2</f>
        <v>0</v>
      </c>
      <c r="Q17" s="37">
        <f>cenpf!Q$2</f>
        <v>0</v>
      </c>
      <c r="R17" s="37">
        <f>cenpf!R$2</f>
        <v>0</v>
      </c>
    </row>
    <row r="18" spans="1:18" ht="11.25" customHeight="1" x14ac:dyDescent="0.25">
      <c r="A18" s="36" t="s">
        <v>88</v>
      </c>
      <c r="B18" s="32" t="str">
        <f ca="1">HYPERLINK("#"&amp;CELL("address",cenbr!$C$2),"cenbr")</f>
        <v>cenbr</v>
      </c>
      <c r="C18" s="37">
        <f>cenbr!C$2</f>
        <v>0</v>
      </c>
      <c r="D18" s="37">
        <f>cenbr!D$2</f>
        <v>0</v>
      </c>
      <c r="E18" s="37">
        <f>cenbr!E$2</f>
        <v>0</v>
      </c>
      <c r="F18" s="37">
        <f>cenbr!F$2</f>
        <v>0</v>
      </c>
      <c r="G18" s="37">
        <f>cenbr!G$2</f>
        <v>0</v>
      </c>
      <c r="H18" s="37">
        <f>cenbr!H$2</f>
        <v>0</v>
      </c>
      <c r="I18" s="37">
        <f>cenbr!I$2</f>
        <v>0</v>
      </c>
      <c r="J18" s="37">
        <f>cenbr!J$2</f>
        <v>0</v>
      </c>
      <c r="K18" s="37">
        <f>cenbr!K$2</f>
        <v>0</v>
      </c>
      <c r="L18" s="37">
        <f>cenbr!L$2</f>
        <v>0</v>
      </c>
      <c r="M18" s="37">
        <f>cenbr!M$2</f>
        <v>0</v>
      </c>
      <c r="N18" s="37">
        <f>cenbr!N$2</f>
        <v>0</v>
      </c>
      <c r="O18" s="37">
        <f>cenbr!O$2</f>
        <v>0</v>
      </c>
      <c r="P18" s="37">
        <f>cenbr!P$2</f>
        <v>0</v>
      </c>
      <c r="Q18" s="37">
        <f>cenbr!Q$2</f>
        <v>0</v>
      </c>
      <c r="R18" s="37">
        <f>cenbr!R$2</f>
        <v>0</v>
      </c>
    </row>
    <row r="19" spans="1:18" ht="11.25" customHeight="1" x14ac:dyDescent="0.25">
      <c r="A19" s="36" t="s">
        <v>87</v>
      </c>
      <c r="B19" s="32" t="str">
        <f ca="1">HYPERLINK("#"&amp;CELL("address",cench!$C$2),"cench")</f>
        <v>cench</v>
      </c>
      <c r="C19" s="37">
        <f>cench!C$2</f>
        <v>0</v>
      </c>
      <c r="D19" s="37">
        <f>cench!D$2</f>
        <v>0</v>
      </c>
      <c r="E19" s="37">
        <f>cench!E$2</f>
        <v>0</v>
      </c>
      <c r="F19" s="37">
        <f>cench!F$2</f>
        <v>0</v>
      </c>
      <c r="G19" s="37">
        <f>cench!G$2</f>
        <v>0</v>
      </c>
      <c r="H19" s="37">
        <f>cench!H$2</f>
        <v>0</v>
      </c>
      <c r="I19" s="37">
        <f>cench!I$2</f>
        <v>0</v>
      </c>
      <c r="J19" s="37">
        <f>cench!J$2</f>
        <v>0</v>
      </c>
      <c r="K19" s="37">
        <f>cench!K$2</f>
        <v>0</v>
      </c>
      <c r="L19" s="37">
        <f>cench!L$2</f>
        <v>0</v>
      </c>
      <c r="M19" s="37">
        <f>cench!M$2</f>
        <v>0</v>
      </c>
      <c r="N19" s="37">
        <f>cench!N$2</f>
        <v>0</v>
      </c>
      <c r="O19" s="37">
        <f>cench!O$2</f>
        <v>0</v>
      </c>
      <c r="P19" s="37">
        <f>cench!P$2</f>
        <v>0</v>
      </c>
      <c r="Q19" s="37">
        <f>cench!Q$2</f>
        <v>0</v>
      </c>
      <c r="R19" s="37">
        <f>cench!R$2</f>
        <v>0</v>
      </c>
    </row>
    <row r="20" spans="1:18" ht="11.25" customHeight="1" x14ac:dyDescent="0.25">
      <c r="A20" s="36" t="s">
        <v>86</v>
      </c>
      <c r="B20" s="32" t="str">
        <f ca="1">HYPERLINK("#"&amp;CELL("address",cencl!$C$2),"cencl")</f>
        <v>cencl</v>
      </c>
      <c r="C20" s="37">
        <f>cencl!C$2</f>
        <v>0</v>
      </c>
      <c r="D20" s="37">
        <f>cencl!D$2</f>
        <v>0</v>
      </c>
      <c r="E20" s="37">
        <f>cencl!E$2</f>
        <v>0</v>
      </c>
      <c r="F20" s="37">
        <f>cencl!F$2</f>
        <v>0</v>
      </c>
      <c r="G20" s="37">
        <f>cencl!G$2</f>
        <v>0</v>
      </c>
      <c r="H20" s="37">
        <f>cencl!H$2</f>
        <v>0</v>
      </c>
      <c r="I20" s="37">
        <f>cencl!I$2</f>
        <v>0</v>
      </c>
      <c r="J20" s="37">
        <f>cencl!J$2</f>
        <v>0</v>
      </c>
      <c r="K20" s="37">
        <f>cencl!K$2</f>
        <v>0</v>
      </c>
      <c r="L20" s="37">
        <f>cencl!L$2</f>
        <v>0</v>
      </c>
      <c r="M20" s="37">
        <f>cencl!M$2</f>
        <v>0</v>
      </c>
      <c r="N20" s="37">
        <f>cencl!N$2</f>
        <v>0</v>
      </c>
      <c r="O20" s="37">
        <f>cencl!O$2</f>
        <v>0</v>
      </c>
      <c r="P20" s="37">
        <f>cencl!P$2</f>
        <v>0</v>
      </c>
      <c r="Q20" s="37">
        <f>cencl!Q$2</f>
        <v>0</v>
      </c>
      <c r="R20" s="37">
        <f>cencl!R$2</f>
        <v>0</v>
      </c>
    </row>
    <row r="21" spans="1:18" ht="11.25" customHeight="1" x14ac:dyDescent="0.25">
      <c r="A21" s="36" t="s">
        <v>85</v>
      </c>
      <c r="B21" s="32" t="str">
        <f ca="1">HYPERLINK("#"&amp;CELL("address",cenlr!$C$2),"cenlr")</f>
        <v>cenlr</v>
      </c>
      <c r="C21" s="37">
        <f>cenlr!C$2</f>
        <v>0</v>
      </c>
      <c r="D21" s="37">
        <f>cenlr!D$2</f>
        <v>0</v>
      </c>
      <c r="E21" s="37">
        <f>cenlr!E$2</f>
        <v>0</v>
      </c>
      <c r="F21" s="37">
        <f>cenlr!F$2</f>
        <v>0</v>
      </c>
      <c r="G21" s="37">
        <f>cenlr!G$2</f>
        <v>0</v>
      </c>
      <c r="H21" s="37">
        <f>cenlr!H$2</f>
        <v>0</v>
      </c>
      <c r="I21" s="37">
        <f>cenlr!I$2</f>
        <v>0</v>
      </c>
      <c r="J21" s="37">
        <f>cenlr!J$2</f>
        <v>0</v>
      </c>
      <c r="K21" s="37">
        <f>cenlr!K$2</f>
        <v>0</v>
      </c>
      <c r="L21" s="37">
        <f>cenlr!L$2</f>
        <v>0</v>
      </c>
      <c r="M21" s="37">
        <f>cenlr!M$2</f>
        <v>0</v>
      </c>
      <c r="N21" s="37">
        <f>cenlr!N$2</f>
        <v>0</v>
      </c>
      <c r="O21" s="37">
        <f>cenlr!O$2</f>
        <v>0</v>
      </c>
      <c r="P21" s="37">
        <f>cenlr!P$2</f>
        <v>0</v>
      </c>
      <c r="Q21" s="37">
        <f>cenlr!Q$2</f>
        <v>0</v>
      </c>
      <c r="R21" s="37">
        <f>cenlr!R$2</f>
        <v>0</v>
      </c>
    </row>
    <row r="22" spans="1:18" ht="11.25" customHeight="1" x14ac:dyDescent="0.25">
      <c r="A22" s="36" t="s">
        <v>84</v>
      </c>
      <c r="B22" s="32" t="str">
        <f ca="1">HYPERLINK("#"&amp;CELL("address",cenbg!$C$2),"cenbg")</f>
        <v>cenbg</v>
      </c>
      <c r="C22" s="37">
        <f>cenbg!C$2</f>
        <v>0</v>
      </c>
      <c r="D22" s="37">
        <f>cenbg!D$2</f>
        <v>0</v>
      </c>
      <c r="E22" s="37">
        <f>cenbg!E$2</f>
        <v>0</v>
      </c>
      <c r="F22" s="37">
        <f>cenbg!F$2</f>
        <v>0</v>
      </c>
      <c r="G22" s="37">
        <f>cenbg!G$2</f>
        <v>0</v>
      </c>
      <c r="H22" s="37">
        <f>cenbg!H$2</f>
        <v>0</v>
      </c>
      <c r="I22" s="37">
        <f>cenbg!I$2</f>
        <v>0</v>
      </c>
      <c r="J22" s="37">
        <f>cenbg!J$2</f>
        <v>0</v>
      </c>
      <c r="K22" s="37">
        <f>cenbg!K$2</f>
        <v>0</v>
      </c>
      <c r="L22" s="37">
        <f>cenbg!L$2</f>
        <v>0</v>
      </c>
      <c r="M22" s="37">
        <f>cenbg!M$2</f>
        <v>0</v>
      </c>
      <c r="N22" s="37">
        <f>cenbg!N$2</f>
        <v>0</v>
      </c>
      <c r="O22" s="37">
        <f>cenbg!O$2</f>
        <v>0</v>
      </c>
      <c r="P22" s="37">
        <f>cenbg!P$2</f>
        <v>0</v>
      </c>
      <c r="Q22" s="37">
        <f>cenbg!Q$2</f>
        <v>0</v>
      </c>
      <c r="R22" s="37">
        <f>cenbg!R$2</f>
        <v>0</v>
      </c>
    </row>
    <row r="23" spans="1:18" ht="11.25" customHeight="1" x14ac:dyDescent="0.25">
      <c r="A23" s="36" t="s">
        <v>83</v>
      </c>
      <c r="B23" s="32" t="str">
        <f ca="1">HYPERLINK("#"&amp;CELL("address",cengl!$C$2),"cengl")</f>
        <v>cengl</v>
      </c>
      <c r="C23" s="37">
        <f>cengl!C$2</f>
        <v>0</v>
      </c>
      <c r="D23" s="37">
        <f>cengl!D$2</f>
        <v>0</v>
      </c>
      <c r="E23" s="37">
        <f>cengl!E$2</f>
        <v>0</v>
      </c>
      <c r="F23" s="37">
        <f>cengl!F$2</f>
        <v>0</v>
      </c>
      <c r="G23" s="37">
        <f>cengl!G$2</f>
        <v>0</v>
      </c>
      <c r="H23" s="37">
        <f>cengl!H$2</f>
        <v>0</v>
      </c>
      <c r="I23" s="37">
        <f>cengl!I$2</f>
        <v>0</v>
      </c>
      <c r="J23" s="37">
        <f>cengl!J$2</f>
        <v>0</v>
      </c>
      <c r="K23" s="37">
        <f>cengl!K$2</f>
        <v>0</v>
      </c>
      <c r="L23" s="37">
        <f>cengl!L$2</f>
        <v>0</v>
      </c>
      <c r="M23" s="37">
        <f>cengl!M$2</f>
        <v>0</v>
      </c>
      <c r="N23" s="37">
        <f>cengl!N$2</f>
        <v>0</v>
      </c>
      <c r="O23" s="37">
        <f>cengl!O$2</f>
        <v>0</v>
      </c>
      <c r="P23" s="37">
        <f>cengl!P$2</f>
        <v>0</v>
      </c>
      <c r="Q23" s="37">
        <f>cengl!Q$2</f>
        <v>0</v>
      </c>
      <c r="R23" s="37">
        <f>cengl!R$2</f>
        <v>0</v>
      </c>
    </row>
    <row r="24" spans="1:18" ht="11.25" customHeight="1" x14ac:dyDescent="0.25">
      <c r="A24" s="36" t="s">
        <v>82</v>
      </c>
      <c r="B24" s="32" t="str">
        <f ca="1">HYPERLINK("#"&amp;CELL("address",cenns!$C$2),"cenns")</f>
        <v>cenns</v>
      </c>
      <c r="C24" s="37">
        <f>cenns!C$2</f>
        <v>0</v>
      </c>
      <c r="D24" s="37">
        <f>cenns!D$2</f>
        <v>0</v>
      </c>
      <c r="E24" s="37">
        <f>cenns!E$2</f>
        <v>0</v>
      </c>
      <c r="F24" s="37">
        <f>cenns!F$2</f>
        <v>0</v>
      </c>
      <c r="G24" s="37">
        <f>cenns!G$2</f>
        <v>0</v>
      </c>
      <c r="H24" s="37">
        <f>cenns!H$2</f>
        <v>26.317964136188166</v>
      </c>
      <c r="I24" s="37">
        <f>cenns!I$2</f>
        <v>34.937589960000004</v>
      </c>
      <c r="J24" s="37">
        <f>cenns!J$2</f>
        <v>35.705833009560003</v>
      </c>
      <c r="K24" s="37">
        <f>cenns!K$2</f>
        <v>35.321519520000003</v>
      </c>
      <c r="L24" s="37">
        <f>cenns!L$2</f>
        <v>30.714364800000002</v>
      </c>
      <c r="M24" s="37">
        <f>cenns!M$2</f>
        <v>39.0641999999999</v>
      </c>
      <c r="N24" s="37">
        <f>cenns!N$2</f>
        <v>39.430892446927089</v>
      </c>
      <c r="O24" s="37">
        <f>cenns!O$2</f>
        <v>76.202452040388025</v>
      </c>
      <c r="P24" s="37">
        <f>cenns!P$2</f>
        <v>74.735499999999931</v>
      </c>
      <c r="Q24" s="37">
        <f>cenns!Q$2</f>
        <v>148.98768896450105</v>
      </c>
      <c r="R24" s="37">
        <f>cenns!R$2</f>
        <v>94.609599999999887</v>
      </c>
    </row>
    <row r="25" spans="1:18" ht="11.25" customHeight="1" x14ac:dyDescent="0.25">
      <c r="A25" s="34" t="s">
        <v>81</v>
      </c>
      <c r="B25" s="32" t="str">
        <f ca="1">HYPERLINK("#"&amp;CELL("address",CF!$C$2),"CF")</f>
        <v>CF</v>
      </c>
      <c r="C25" s="35">
        <f>CF!C$2</f>
        <v>323266.3128964497</v>
      </c>
      <c r="D25" s="35">
        <f>CF!D$2</f>
        <v>331875.41646179056</v>
      </c>
      <c r="E25" s="35">
        <f>CF!E$2</f>
        <v>324890.59221152565</v>
      </c>
      <c r="F25" s="35">
        <f>CF!F$2</f>
        <v>326934.12947530893</v>
      </c>
      <c r="G25" s="35">
        <f>CF!G$2</f>
        <v>329430.27026997297</v>
      </c>
      <c r="H25" s="35">
        <f>CF!H$2</f>
        <v>325992.15073989914</v>
      </c>
      <c r="I25" s="35">
        <f>CF!I$2</f>
        <v>321775.93382428016</v>
      </c>
      <c r="J25" s="35">
        <f>CF!J$2</f>
        <v>311422.29444040265</v>
      </c>
      <c r="K25" s="35">
        <f>CF!K$2</f>
        <v>309708.34458227106</v>
      </c>
      <c r="L25" s="35">
        <f>CF!L$2</f>
        <v>292909.23247779242</v>
      </c>
      <c r="M25" s="35">
        <f>CF!M$2</f>
        <v>297737.55668133893</v>
      </c>
      <c r="N25" s="35">
        <f>CF!N$2</f>
        <v>278708.09440938325</v>
      </c>
      <c r="O25" s="35">
        <f>CF!O$2</f>
        <v>283602.38585546875</v>
      </c>
      <c r="P25" s="35">
        <f>CF!P$2</f>
        <v>286256.01009202423</v>
      </c>
      <c r="Q25" s="35">
        <f>CF!Q$2</f>
        <v>267939.95429859671</v>
      </c>
      <c r="R25" s="35">
        <f>CF!R$2</f>
        <v>275232.72193927225</v>
      </c>
    </row>
    <row r="26" spans="1:18" ht="11.25" customHeight="1" x14ac:dyDescent="0.25">
      <c r="A26" s="36" t="s">
        <v>80</v>
      </c>
      <c r="B26" s="32" t="str">
        <f ca="1">HYPERLINK("#"&amp;CELL("address",CIN!$C$2),"CIN")</f>
        <v>CIN</v>
      </c>
      <c r="C26" s="37">
        <f>CIN!C$2</f>
        <v>74228.800750663184</v>
      </c>
      <c r="D26" s="37">
        <f>CIN!D$2</f>
        <v>75959.272754997874</v>
      </c>
      <c r="E26" s="37">
        <f>CIN!E$2</f>
        <v>75190.949534037558</v>
      </c>
      <c r="F26" s="37">
        <f>CIN!F$2</f>
        <v>73775.200332671258</v>
      </c>
      <c r="G26" s="37">
        <f>CIN!G$2</f>
        <v>70574.815419121092</v>
      </c>
      <c r="H26" s="37">
        <f>CIN!H$2</f>
        <v>64554.165421475154</v>
      </c>
      <c r="I26" s="37">
        <f>CIN!I$2</f>
        <v>64376.736551143651</v>
      </c>
      <c r="J26" s="37">
        <f>CIN!J$2</f>
        <v>62026.538082482279</v>
      </c>
      <c r="K26" s="37">
        <f>CIN!K$2</f>
        <v>59905.405234091209</v>
      </c>
      <c r="L26" s="37">
        <f>CIN!L$2</f>
        <v>49210.509831705887</v>
      </c>
      <c r="M26" s="37">
        <f>CIN!M$2</f>
        <v>53715.135719911937</v>
      </c>
      <c r="N26" s="37">
        <f>CIN!N$2</f>
        <v>51712.021309588417</v>
      </c>
      <c r="O26" s="37">
        <f>CIN!O$2</f>
        <v>51445.074711753819</v>
      </c>
      <c r="P26" s="37">
        <f>CIN!P$2</f>
        <v>54521.068025987617</v>
      </c>
      <c r="Q26" s="37">
        <f>CIN!Q$2</f>
        <v>50805.965750962299</v>
      </c>
      <c r="R26" s="37">
        <f>CIN!R$2</f>
        <v>55492.128421994821</v>
      </c>
    </row>
    <row r="27" spans="1:18" ht="11.25" customHeight="1" x14ac:dyDescent="0.25">
      <c r="A27" s="38" t="s">
        <v>79</v>
      </c>
      <c r="B27" s="32" t="str">
        <f ca="1">HYPERLINK("#"&amp;CELL("address",cisi!$C$2),"cisi")</f>
        <v>cisi</v>
      </c>
      <c r="C27" s="39">
        <f>cisi!C$2</f>
        <v>24379.224569818813</v>
      </c>
      <c r="D27" s="39">
        <f>cisi!D$2</f>
        <v>22055.814265069293</v>
      </c>
      <c r="E27" s="39">
        <f>cisi!E$2</f>
        <v>24426.296354962687</v>
      </c>
      <c r="F27" s="39">
        <f>cisi!F$2</f>
        <v>23413.703990869475</v>
      </c>
      <c r="G27" s="39">
        <f>cisi!G$2</f>
        <v>23210.400832491458</v>
      </c>
      <c r="H27" s="39">
        <f>cisi!H$2</f>
        <v>23831.563523976547</v>
      </c>
      <c r="I27" s="39">
        <f>cisi!I$2</f>
        <v>24812.361024241094</v>
      </c>
      <c r="J27" s="39">
        <f>cisi!J$2</f>
        <v>24005.374487057234</v>
      </c>
      <c r="K27" s="39">
        <f>cisi!K$2</f>
        <v>22555.353733172829</v>
      </c>
      <c r="L27" s="39">
        <f>cisi!L$2</f>
        <v>16935.065817807947</v>
      </c>
      <c r="M27" s="39">
        <f>cisi!M$2</f>
        <v>20017.563997592155</v>
      </c>
      <c r="N27" s="39">
        <f>cisi!N$2</f>
        <v>18520.502788162688</v>
      </c>
      <c r="O27" s="39">
        <f>cisi!O$2</f>
        <v>17171.205998030287</v>
      </c>
      <c r="P27" s="39">
        <f>cisi!P$2</f>
        <v>16782.181915378831</v>
      </c>
      <c r="Q27" s="39">
        <f>cisi!Q$2</f>
        <v>17014.680786147488</v>
      </c>
      <c r="R27" s="39">
        <f>cisi!R$2</f>
        <v>20769.816330201553</v>
      </c>
    </row>
    <row r="28" spans="1:18" ht="11.25" customHeight="1" x14ac:dyDescent="0.25">
      <c r="A28" s="40" t="s">
        <v>78</v>
      </c>
      <c r="B28" s="32" t="str">
        <f ca="1">HYPERLINK("#"&amp;CELL("address",cisb!$C$2),"cisb")</f>
        <v>cisb</v>
      </c>
      <c r="C28" s="41">
        <f>cisb!C$2</f>
        <v>23787.035086821677</v>
      </c>
      <c r="D28" s="41">
        <f>cisb!D$2</f>
        <v>21468.534039613009</v>
      </c>
      <c r="E28" s="41">
        <f>cisb!E$2</f>
        <v>23846.014387579628</v>
      </c>
      <c r="F28" s="41">
        <f>cisb!F$2</f>
        <v>22855.654612483369</v>
      </c>
      <c r="G28" s="41">
        <f>cisb!G$2</f>
        <v>22709.142427133149</v>
      </c>
      <c r="H28" s="41">
        <f>cisb!H$2</f>
        <v>23311.531337582408</v>
      </c>
      <c r="I28" s="41">
        <f>cisb!I$2</f>
        <v>24238.326819702866</v>
      </c>
      <c r="J28" s="41">
        <f>cisb!J$2</f>
        <v>23438.644637132296</v>
      </c>
      <c r="K28" s="41">
        <f>cisb!K$2</f>
        <v>21876.829156676766</v>
      </c>
      <c r="L28" s="41">
        <f>cisb!L$2</f>
        <v>16449.576421979851</v>
      </c>
      <c r="M28" s="41">
        <f>cisb!M$2</f>
        <v>19521.910303382316</v>
      </c>
      <c r="N28" s="41">
        <f>cisb!N$2</f>
        <v>18026.41901561858</v>
      </c>
      <c r="O28" s="41">
        <f>cisb!O$2</f>
        <v>16714.72432758351</v>
      </c>
      <c r="P28" s="41">
        <f>cisb!P$2</f>
        <v>16497.634835882818</v>
      </c>
      <c r="Q28" s="41">
        <f>cisb!Q$2</f>
        <v>16666.152079253119</v>
      </c>
      <c r="R28" s="41">
        <f>cisb!R$2</f>
        <v>20279.343020499848</v>
      </c>
    </row>
    <row r="29" spans="1:18" ht="11.25" customHeight="1" x14ac:dyDescent="0.25">
      <c r="A29" s="40" t="s">
        <v>77</v>
      </c>
      <c r="B29" s="32" t="str">
        <f ca="1">HYPERLINK("#"&amp;CELL("address",cise!$C$2),"cise")</f>
        <v>cise</v>
      </c>
      <c r="C29" s="41">
        <f>cise!C$2</f>
        <v>592.18948299713327</v>
      </c>
      <c r="D29" s="41">
        <f>cise!D$2</f>
        <v>587.28022545628642</v>
      </c>
      <c r="E29" s="41">
        <f>cise!E$2</f>
        <v>580.2819673830561</v>
      </c>
      <c r="F29" s="41">
        <f>cise!F$2</f>
        <v>558.04937838610715</v>
      </c>
      <c r="G29" s="41">
        <f>cise!G$2</f>
        <v>501.25840535830923</v>
      </c>
      <c r="H29" s="41">
        <f>cise!H$2</f>
        <v>520.03218639414104</v>
      </c>
      <c r="I29" s="41">
        <f>cise!I$2</f>
        <v>574.03420453822525</v>
      </c>
      <c r="J29" s="41">
        <f>cise!J$2</f>
        <v>566.72984992493491</v>
      </c>
      <c r="K29" s="41">
        <f>cise!K$2</f>
        <v>678.52457649606004</v>
      </c>
      <c r="L29" s="41">
        <f>cise!L$2</f>
        <v>485.48939582809857</v>
      </c>
      <c r="M29" s="41">
        <f>cise!M$2</f>
        <v>495.65369420983922</v>
      </c>
      <c r="N29" s="41">
        <f>cise!N$2</f>
        <v>494.08377254410829</v>
      </c>
      <c r="O29" s="41">
        <f>cise!O$2</f>
        <v>456.48167044678098</v>
      </c>
      <c r="P29" s="41">
        <f>cise!P$2</f>
        <v>284.54707949601897</v>
      </c>
      <c r="Q29" s="41">
        <f>cise!Q$2</f>
        <v>348.52870689436855</v>
      </c>
      <c r="R29" s="41">
        <f>cise!R$2</f>
        <v>490.47330970170543</v>
      </c>
    </row>
    <row r="30" spans="1:18" ht="11.25" customHeight="1" x14ac:dyDescent="0.25">
      <c r="A30" s="38" t="s">
        <v>76</v>
      </c>
      <c r="B30" s="32" t="str">
        <f ca="1">HYPERLINK("#"&amp;CELL("address",cnfm!$C$2),"cnfm")</f>
        <v>cnfm</v>
      </c>
      <c r="C30" s="39">
        <f>cnfm!C$2</f>
        <v>1597.571620207669</v>
      </c>
      <c r="D30" s="39">
        <f>cnfm!D$2</f>
        <v>1073.4888830427722</v>
      </c>
      <c r="E30" s="39">
        <f>cnfm!E$2</f>
        <v>1273.3960841049961</v>
      </c>
      <c r="F30" s="39">
        <f>cnfm!F$2</f>
        <v>803.73987931389183</v>
      </c>
      <c r="G30" s="39">
        <f>cnfm!G$2</f>
        <v>833.38969557615155</v>
      </c>
      <c r="H30" s="39">
        <f>cnfm!H$2</f>
        <v>1272.5857463309289</v>
      </c>
      <c r="I30" s="39">
        <f>cnfm!I$2</f>
        <v>899.90967014694013</v>
      </c>
      <c r="J30" s="39">
        <f>cnfm!J$2</f>
        <v>783.24850446044411</v>
      </c>
      <c r="K30" s="39">
        <f>cnfm!K$2</f>
        <v>770.33883013261197</v>
      </c>
      <c r="L30" s="39">
        <f>cnfm!L$2</f>
        <v>878.88251719638038</v>
      </c>
      <c r="M30" s="39">
        <f>cnfm!M$2</f>
        <v>582.43072881924468</v>
      </c>
      <c r="N30" s="39">
        <f>cnfm!N$2</f>
        <v>868.83686670019677</v>
      </c>
      <c r="O30" s="39">
        <f>cnfm!O$2</f>
        <v>1073.1668239281223</v>
      </c>
      <c r="P30" s="39">
        <f>cnfm!P$2</f>
        <v>1007.5549913758557</v>
      </c>
      <c r="Q30" s="39">
        <f>cnfm!Q$2</f>
        <v>760.70714019851562</v>
      </c>
      <c r="R30" s="39">
        <f>cnfm!R$2</f>
        <v>463.61972862077147</v>
      </c>
    </row>
    <row r="31" spans="1:18" ht="11.25" customHeight="1" x14ac:dyDescent="0.25">
      <c r="A31" s="42" t="s">
        <v>75</v>
      </c>
      <c r="B31" s="32" t="str">
        <f ca="1">HYPERLINK("#"&amp;CELL("address",cnfa!$C$2),"cnfa")</f>
        <v>cnfa</v>
      </c>
      <c r="C31" s="41">
        <f>cnfa!C$2</f>
        <v>186.27477987409762</v>
      </c>
      <c r="D31" s="41">
        <f>cnfa!D$2</f>
        <v>127.45634979998816</v>
      </c>
      <c r="E31" s="41">
        <f>cnfa!E$2</f>
        <v>175.96517880776031</v>
      </c>
      <c r="F31" s="41">
        <f>cnfa!F$2</f>
        <v>217.30875352940632</v>
      </c>
      <c r="G31" s="41">
        <f>cnfa!G$2</f>
        <v>227.46738994961947</v>
      </c>
      <c r="H31" s="41">
        <f>cnfa!H$2</f>
        <v>400.88646291920003</v>
      </c>
      <c r="I31" s="41">
        <f>cnfa!I$2</f>
        <v>396.40441424188799</v>
      </c>
      <c r="J31" s="41">
        <f>cnfa!J$2</f>
        <v>374.87442199569438</v>
      </c>
      <c r="K31" s="41">
        <f>cnfa!K$2</f>
        <v>377.22202833939048</v>
      </c>
      <c r="L31" s="41">
        <f>cnfa!L$2</f>
        <v>232.90465684749012</v>
      </c>
      <c r="M31" s="41">
        <f>cnfa!M$2</f>
        <v>259.57309720551643</v>
      </c>
      <c r="N31" s="41">
        <f>cnfa!N$2</f>
        <v>314.77524879757402</v>
      </c>
      <c r="O31" s="41">
        <f>cnfa!O$2</f>
        <v>349.86442578680129</v>
      </c>
      <c r="P31" s="41">
        <f>cnfa!P$2</f>
        <v>379.90392832787927</v>
      </c>
      <c r="Q31" s="41">
        <f>cnfa!Q$2</f>
        <v>351.97626139596701</v>
      </c>
      <c r="R31" s="41">
        <f>cnfa!R$2</f>
        <v>329.10537251159474</v>
      </c>
    </row>
    <row r="32" spans="1:18" ht="11.25" customHeight="1" x14ac:dyDescent="0.25">
      <c r="A32" s="42" t="s">
        <v>74</v>
      </c>
      <c r="B32" s="32" t="str">
        <f ca="1">HYPERLINK("#"&amp;CELL("address",cnfp!$C$2),"cnfp")</f>
        <v>cnfp</v>
      </c>
      <c r="C32" s="41">
        <f>cnfp!C$2</f>
        <v>305.8979182255797</v>
      </c>
      <c r="D32" s="41">
        <f>cnfp!D$2</f>
        <v>277.2756744829644</v>
      </c>
      <c r="E32" s="41">
        <f>cnfp!E$2</f>
        <v>338.5139252016325</v>
      </c>
      <c r="F32" s="41">
        <f>cnfp!F$2</f>
        <v>228.09761295607626</v>
      </c>
      <c r="G32" s="41">
        <f>cnfp!G$2</f>
        <v>237.92564679549821</v>
      </c>
      <c r="H32" s="41">
        <f>cnfp!H$2</f>
        <v>290.16103367581479</v>
      </c>
      <c r="I32" s="41">
        <f>cnfp!I$2</f>
        <v>240.49496712851615</v>
      </c>
      <c r="J32" s="41">
        <f>cnfp!J$2</f>
        <v>191.54857201558559</v>
      </c>
      <c r="K32" s="41">
        <f>cnfp!K$2</f>
        <v>185.12090035589046</v>
      </c>
      <c r="L32" s="41">
        <f>cnfp!L$2</f>
        <v>228.88658458142265</v>
      </c>
      <c r="M32" s="41">
        <f>cnfp!M$2</f>
        <v>135.82297538098973</v>
      </c>
      <c r="N32" s="41">
        <f>cnfp!N$2</f>
        <v>202.63588632783183</v>
      </c>
      <c r="O32" s="41">
        <f>cnfp!O$2</f>
        <v>231.36624049128042</v>
      </c>
      <c r="P32" s="41">
        <f>cnfp!P$2</f>
        <v>244.76736553911763</v>
      </c>
      <c r="Q32" s="41">
        <f>cnfp!Q$2</f>
        <v>172.44264674254131</v>
      </c>
      <c r="R32" s="41">
        <f>cnfp!R$2</f>
        <v>40.642353629982949</v>
      </c>
    </row>
    <row r="33" spans="1:18" ht="11.25" customHeight="1" x14ac:dyDescent="0.25">
      <c r="A33" s="42" t="s">
        <v>73</v>
      </c>
      <c r="B33" s="32" t="str">
        <f ca="1">HYPERLINK("#"&amp;CELL("address",cnfs!$C$2),"cnfs")</f>
        <v>cnfs</v>
      </c>
      <c r="C33" s="41">
        <f>cnfs!C$2</f>
        <v>94.026953240464806</v>
      </c>
      <c r="D33" s="41">
        <f>cnfs!D$2</f>
        <v>68.838403511569496</v>
      </c>
      <c r="E33" s="41">
        <f>cnfs!E$2</f>
        <v>83.343032519215924</v>
      </c>
      <c r="F33" s="41">
        <f>cnfs!F$2</f>
        <v>54.96843509979081</v>
      </c>
      <c r="G33" s="41">
        <f>cnfs!G$2</f>
        <v>57.310694380981374</v>
      </c>
      <c r="H33" s="41">
        <f>cnfs!H$2</f>
        <v>69.14789053796656</v>
      </c>
      <c r="I33" s="41">
        <f>cnfs!I$2</f>
        <v>57.818672275353727</v>
      </c>
      <c r="J33" s="41">
        <f>cnfs!J$2</f>
        <v>43.863518049017621</v>
      </c>
      <c r="K33" s="41">
        <f>cnfs!K$2</f>
        <v>44.348198491123341</v>
      </c>
      <c r="L33" s="41">
        <f>cnfs!L$2</f>
        <v>41.577066910231196</v>
      </c>
      <c r="M33" s="41">
        <f>cnfs!M$2</f>
        <v>30.374190261186985</v>
      </c>
      <c r="N33" s="41">
        <f>cnfs!N$2</f>
        <v>52.960650588956916</v>
      </c>
      <c r="O33" s="41">
        <f>cnfs!O$2</f>
        <v>55.823725100280996</v>
      </c>
      <c r="P33" s="41">
        <f>cnfs!P$2</f>
        <v>57.896208338588664</v>
      </c>
      <c r="Q33" s="41">
        <f>cnfs!Q$2</f>
        <v>41.542162678813298</v>
      </c>
      <c r="R33" s="41">
        <f>cnfs!R$2</f>
        <v>15.096723522147567</v>
      </c>
    </row>
    <row r="34" spans="1:18" ht="11.25" customHeight="1" x14ac:dyDescent="0.25">
      <c r="A34" s="42" t="s">
        <v>72</v>
      </c>
      <c r="B34" s="32" t="str">
        <f ca="1">HYPERLINK("#"&amp;CELL("address",cnfo!$C$2),"cnfo")</f>
        <v>cnfo</v>
      </c>
      <c r="C34" s="41">
        <f>cnfo!C$2</f>
        <v>1011.3719688675267</v>
      </c>
      <c r="D34" s="41">
        <f>cnfo!D$2</f>
        <v>599.9184552482501</v>
      </c>
      <c r="E34" s="41">
        <f>cnfo!E$2</f>
        <v>675.57394757638735</v>
      </c>
      <c r="F34" s="41">
        <f>cnfo!F$2</f>
        <v>303.36507772861842</v>
      </c>
      <c r="G34" s="41">
        <f>cnfo!G$2</f>
        <v>310.6859644500525</v>
      </c>
      <c r="H34" s="41">
        <f>cnfo!H$2</f>
        <v>512.39035919794765</v>
      </c>
      <c r="I34" s="41">
        <f>cnfo!I$2</f>
        <v>205.19161650118227</v>
      </c>
      <c r="J34" s="41">
        <f>cnfo!J$2</f>
        <v>172.96199240014653</v>
      </c>
      <c r="K34" s="41">
        <f>cnfo!K$2</f>
        <v>163.6477029462078</v>
      </c>
      <c r="L34" s="41">
        <f>cnfo!L$2</f>
        <v>375.51420885723655</v>
      </c>
      <c r="M34" s="41">
        <f>cnfo!M$2</f>
        <v>156.6604659715515</v>
      </c>
      <c r="N34" s="41">
        <f>cnfo!N$2</f>
        <v>298.46508098583394</v>
      </c>
      <c r="O34" s="41">
        <f>cnfo!O$2</f>
        <v>436.11243254975955</v>
      </c>
      <c r="P34" s="41">
        <f>cnfo!P$2</f>
        <v>324.98748917027001</v>
      </c>
      <c r="Q34" s="41">
        <f>cnfo!Q$2</f>
        <v>194.74606938119399</v>
      </c>
      <c r="R34" s="41">
        <f>cnfo!R$2</f>
        <v>78.775278957046282</v>
      </c>
    </row>
    <row r="35" spans="1:18" ht="11.25" customHeight="1" x14ac:dyDescent="0.25">
      <c r="A35" s="38" t="s">
        <v>71</v>
      </c>
      <c r="B35" s="32" t="str">
        <f ca="1">HYPERLINK("#"&amp;CELL("address",cchi!$C$2),"cchi")</f>
        <v>cchi</v>
      </c>
      <c r="C35" s="39">
        <f>cchi!C$2</f>
        <v>8002.8786530720263</v>
      </c>
      <c r="D35" s="39">
        <f>cchi!D$2</f>
        <v>9678.5940837213384</v>
      </c>
      <c r="E35" s="39">
        <f>cchi!E$2</f>
        <v>9211.3374495659045</v>
      </c>
      <c r="F35" s="39">
        <f>cchi!F$2</f>
        <v>10204.065745416829</v>
      </c>
      <c r="G35" s="39">
        <f>cchi!G$2</f>
        <v>8393.5963271190249</v>
      </c>
      <c r="H35" s="39">
        <f>cchi!H$2</f>
        <v>7684.7943791062999</v>
      </c>
      <c r="I35" s="39">
        <f>cchi!I$2</f>
        <v>6094.2127123503369</v>
      </c>
      <c r="J35" s="39">
        <f>cchi!J$2</f>
        <v>6586.8694200496811</v>
      </c>
      <c r="K35" s="39">
        <f>cchi!K$2</f>
        <v>7090.4934963619571</v>
      </c>
      <c r="L35" s="39">
        <f>cchi!L$2</f>
        <v>4832.8920510209646</v>
      </c>
      <c r="M35" s="39">
        <f>cchi!M$2</f>
        <v>4097.3563137243345</v>
      </c>
      <c r="N35" s="39">
        <f>cchi!N$2</f>
        <v>4729.4003438641512</v>
      </c>
      <c r="O35" s="39">
        <f>cchi!O$2</f>
        <v>4846.6514130981923</v>
      </c>
      <c r="P35" s="39">
        <f>cchi!P$2</f>
        <v>8510.8649094115935</v>
      </c>
      <c r="Q35" s="39">
        <f>cchi!Q$2</f>
        <v>8935.2813735634663</v>
      </c>
      <c r="R35" s="39">
        <f>cchi!R$2</f>
        <v>9219.240910959883</v>
      </c>
    </row>
    <row r="36" spans="1:18" ht="11.25" customHeight="1" x14ac:dyDescent="0.25">
      <c r="A36" s="42" t="s">
        <v>70</v>
      </c>
      <c r="B36" s="32" t="str">
        <f ca="1">HYPERLINK("#"&amp;CELL("address",cbch!$C$2),"cbch")</f>
        <v>cbch</v>
      </c>
      <c r="C36" s="41">
        <f>cbch!C$2</f>
        <v>4147.16106578372</v>
      </c>
      <c r="D36" s="41">
        <f>cbch!D$2</f>
        <v>5678.4916977058001</v>
      </c>
      <c r="E36" s="41">
        <f>cbch!E$2</f>
        <v>6166.3205306485888</v>
      </c>
      <c r="F36" s="41">
        <f>cbch!F$2</f>
        <v>7311.6402912474223</v>
      </c>
      <c r="G36" s="41">
        <f>cbch!G$2</f>
        <v>6339.318314843199</v>
      </c>
      <c r="H36" s="41">
        <f>cbch!H$2</f>
        <v>5907.2157922150445</v>
      </c>
      <c r="I36" s="41">
        <f>cbch!I$2</f>
        <v>5227.0158800316076</v>
      </c>
      <c r="J36" s="41">
        <f>cbch!J$2</f>
        <v>5477.132403714857</v>
      </c>
      <c r="K36" s="41">
        <f>cbch!K$2</f>
        <v>5982.7502654772452</v>
      </c>
      <c r="L36" s="41">
        <f>cbch!L$2</f>
        <v>4453.9189143567901</v>
      </c>
      <c r="M36" s="41">
        <f>cbch!M$2</f>
        <v>3768.0840426921045</v>
      </c>
      <c r="N36" s="41">
        <f>cbch!N$2</f>
        <v>4438.225313536831</v>
      </c>
      <c r="O36" s="41">
        <f>cbch!O$2</f>
        <v>4543.5675134430958</v>
      </c>
      <c r="P36" s="41">
        <f>cbch!P$2</f>
        <v>7059.843083175112</v>
      </c>
      <c r="Q36" s="41">
        <f>cbch!Q$2</f>
        <v>6607.9740875314383</v>
      </c>
      <c r="R36" s="41">
        <f>cbch!R$2</f>
        <v>6643.4167289080615</v>
      </c>
    </row>
    <row r="37" spans="1:18" ht="11.25" customHeight="1" x14ac:dyDescent="0.25">
      <c r="A37" s="42" t="s">
        <v>69</v>
      </c>
      <c r="B37" s="32" t="str">
        <f ca="1">HYPERLINK("#"&amp;CELL("address",coch!$C$2),"coch")</f>
        <v>coch</v>
      </c>
      <c r="C37" s="41">
        <f>coch!C$2</f>
        <v>3737.4106875707075</v>
      </c>
      <c r="D37" s="41">
        <f>coch!D$2</f>
        <v>3855.5529275226381</v>
      </c>
      <c r="E37" s="41">
        <f>coch!E$2</f>
        <v>2912.6292024300474</v>
      </c>
      <c r="F37" s="41">
        <f>coch!F$2</f>
        <v>2750.3780507348833</v>
      </c>
      <c r="G37" s="41">
        <f>coch!G$2</f>
        <v>1950.6274240939595</v>
      </c>
      <c r="H37" s="41">
        <f>coch!H$2</f>
        <v>1684.0818861203584</v>
      </c>
      <c r="I37" s="41">
        <f>coch!I$2</f>
        <v>802.06414712958235</v>
      </c>
      <c r="J37" s="41">
        <f>coch!J$2</f>
        <v>1041.3090225158116</v>
      </c>
      <c r="K37" s="41">
        <f>coch!K$2</f>
        <v>1046.8585254166392</v>
      </c>
      <c r="L37" s="41">
        <f>coch!L$2</f>
        <v>345.27145789521148</v>
      </c>
      <c r="M37" s="41">
        <f>coch!M$2</f>
        <v>299.31294127915311</v>
      </c>
      <c r="N37" s="41">
        <f>coch!N$2</f>
        <v>260.78267348832929</v>
      </c>
      <c r="O37" s="41">
        <f>coch!O$2</f>
        <v>272.94716683853926</v>
      </c>
      <c r="P37" s="41">
        <f>coch!P$2</f>
        <v>1371.2518809658891</v>
      </c>
      <c r="Q37" s="41">
        <f>coch!Q$2</f>
        <v>2218.7237564479356</v>
      </c>
      <c r="R37" s="41">
        <f>coch!R$2</f>
        <v>2458.1115864828721</v>
      </c>
    </row>
    <row r="38" spans="1:18" ht="11.25" customHeight="1" x14ac:dyDescent="0.25">
      <c r="A38" s="42" t="s">
        <v>68</v>
      </c>
      <c r="B38" s="32" t="str">
        <f ca="1">HYPERLINK("#"&amp;CELL("address",cpha!$C$2),"cpha")</f>
        <v>cpha</v>
      </c>
      <c r="C38" s="41">
        <f>cprp!C$2</f>
        <v>51.88791505833597</v>
      </c>
      <c r="D38" s="41">
        <f>cprp!D$2</f>
        <v>50.862484719171754</v>
      </c>
      <c r="E38" s="41">
        <f>cprp!E$2</f>
        <v>51.219052001739243</v>
      </c>
      <c r="F38" s="41">
        <f>cprp!F$2</f>
        <v>51.03440897089088</v>
      </c>
      <c r="G38" s="41">
        <f>cprp!G$2</f>
        <v>44.265973226011994</v>
      </c>
      <c r="H38" s="41">
        <f>cprp!H$2</f>
        <v>36.804688107982145</v>
      </c>
      <c r="I38" s="41">
        <f>cprp!I$2</f>
        <v>44.302508783899867</v>
      </c>
      <c r="J38" s="41">
        <f>cprp!J$2</f>
        <v>29.34015876729033</v>
      </c>
      <c r="K38" s="41">
        <f>cprp!K$2</f>
        <v>30.796511413373853</v>
      </c>
      <c r="L38" s="41">
        <f>cprp!L$2</f>
        <v>29.596232941036515</v>
      </c>
      <c r="M38" s="41">
        <f>cprp!M$2</f>
        <v>33.88155048668763</v>
      </c>
      <c r="N38" s="41">
        <f>cprp!N$2</f>
        <v>25.309299886358907</v>
      </c>
      <c r="O38" s="41">
        <f>cprp!O$2</f>
        <v>30.700812848140728</v>
      </c>
      <c r="P38" s="41">
        <f>cprp!P$2</f>
        <v>46.387626187151554</v>
      </c>
      <c r="Q38" s="41">
        <f>cprp!Q$2</f>
        <v>36.147007012852718</v>
      </c>
      <c r="R38" s="41">
        <f>cprp!R$2</f>
        <v>41.030553795048796</v>
      </c>
    </row>
    <row r="39" spans="1:18" ht="11.25" customHeight="1" x14ac:dyDescent="0.25">
      <c r="A39" s="38" t="s">
        <v>67</v>
      </c>
      <c r="B39" s="32" t="str">
        <f ca="1">HYPERLINK("#"&amp;CELL("address",cnmm!$C$2),"cnmm")</f>
        <v>cnmm</v>
      </c>
      <c r="C39" s="39">
        <f>cnmm!C$2</f>
        <v>8694.6944769242291</v>
      </c>
      <c r="D39" s="39">
        <f>cnmm!D$2</f>
        <v>10428.432607802486</v>
      </c>
      <c r="E39" s="39">
        <f>cnmm!E$2</f>
        <v>10629.586060419384</v>
      </c>
      <c r="F39" s="39">
        <f>cnmm!F$2</f>
        <v>10384.509865447981</v>
      </c>
      <c r="G39" s="39">
        <f>cnmm!G$2</f>
        <v>10361.906139421153</v>
      </c>
      <c r="H39" s="39">
        <f>cnmm!H$2</f>
        <v>9931.8039464070498</v>
      </c>
      <c r="I39" s="39">
        <f>cnmm!I$2</f>
        <v>10099.498640381102</v>
      </c>
      <c r="J39" s="39">
        <f>cnmm!J$2</f>
        <v>9746.9466534347775</v>
      </c>
      <c r="K39" s="39">
        <f>cnmm!K$2</f>
        <v>9563.982488644644</v>
      </c>
      <c r="L39" s="39">
        <f>cnmm!L$2</f>
        <v>8429.5864126569249</v>
      </c>
      <c r="M39" s="39">
        <f>cnmm!M$2</f>
        <v>8570.5869077575517</v>
      </c>
      <c r="N39" s="39">
        <f>cnmm!N$2</f>
        <v>8933.2011314771407</v>
      </c>
      <c r="O39" s="39">
        <f>cnmm!O$2</f>
        <v>9884.355688880376</v>
      </c>
      <c r="P39" s="39">
        <f>cnmm!P$2</f>
        <v>9328.0869622218652</v>
      </c>
      <c r="Q39" s="39">
        <f>cnmm!Q$2</f>
        <v>7919.78874658112</v>
      </c>
      <c r="R39" s="39">
        <f>cnmm!R$2</f>
        <v>7074.366692241465</v>
      </c>
    </row>
    <row r="40" spans="1:18" ht="11.25" customHeight="1" x14ac:dyDescent="0.25">
      <c r="A40" s="42" t="s">
        <v>66</v>
      </c>
      <c r="B40" s="32" t="str">
        <f ca="1">HYPERLINK("#"&amp;CELL("address",ccem!$C$2),"ccem")</f>
        <v>ccem</v>
      </c>
      <c r="C40" s="41">
        <f>ccem!C$2</f>
        <v>5228.8941385515018</v>
      </c>
      <c r="D40" s="41">
        <f>ccem!D$2</f>
        <v>5806.7853906388773</v>
      </c>
      <c r="E40" s="41">
        <f>ccem!E$2</f>
        <v>5943.4449364547327</v>
      </c>
      <c r="F40" s="41">
        <f>ccem!F$2</f>
        <v>6107.7806136305853</v>
      </c>
      <c r="G40" s="41">
        <f>ccem!G$2</f>
        <v>6322.4640935504885</v>
      </c>
      <c r="H40" s="41">
        <f>ccem!H$2</f>
        <v>5722.6697844236187</v>
      </c>
      <c r="I40" s="41">
        <f>ccem!I$2</f>
        <v>6082.7058843132672</v>
      </c>
      <c r="J40" s="41">
        <f>ccem!J$2</f>
        <v>5953.6469742896852</v>
      </c>
      <c r="K40" s="41">
        <f>ccem!K$2</f>
        <v>5513.6766604532386</v>
      </c>
      <c r="L40" s="41">
        <f>ccem!L$2</f>
        <v>4694.9647411953229</v>
      </c>
      <c r="M40" s="41">
        <f>ccem!M$2</f>
        <v>4798.6039021847946</v>
      </c>
      <c r="N40" s="41">
        <f>ccem!N$2</f>
        <v>5102.1603936542379</v>
      </c>
      <c r="O40" s="41">
        <f>ccem!O$2</f>
        <v>4991.0879941308776</v>
      </c>
      <c r="P40" s="41">
        <f>ccem!P$2</f>
        <v>4605.2848535960948</v>
      </c>
      <c r="Q40" s="41">
        <f>ccem!Q$2</f>
        <v>3941.4298285302752</v>
      </c>
      <c r="R40" s="41">
        <f>ccem!R$2</f>
        <v>4085.3010976817586</v>
      </c>
    </row>
    <row r="41" spans="1:18" ht="11.25" customHeight="1" x14ac:dyDescent="0.25">
      <c r="A41" s="42" t="s">
        <v>65</v>
      </c>
      <c r="B41" s="32" t="str">
        <f ca="1">HYPERLINK("#"&amp;CELL("address",ccer!$C$2),"ccer")</f>
        <v>ccer</v>
      </c>
      <c r="C41" s="41">
        <f>ccer!C$2</f>
        <v>1553.8100823208415</v>
      </c>
      <c r="D41" s="41">
        <f>ccer!D$2</f>
        <v>2497.0534173878664</v>
      </c>
      <c r="E41" s="41">
        <f>ccer!E$2</f>
        <v>2530.0322421781807</v>
      </c>
      <c r="F41" s="41">
        <f>ccer!F$2</f>
        <v>2099.4830157725632</v>
      </c>
      <c r="G41" s="41">
        <f>ccer!G$2</f>
        <v>1983.355467748941</v>
      </c>
      <c r="H41" s="41">
        <f>ccer!H$2</f>
        <v>2085.2784000188094</v>
      </c>
      <c r="I41" s="41">
        <f>ccer!I$2</f>
        <v>1973.6697672874818</v>
      </c>
      <c r="J41" s="41">
        <f>ccer!J$2</f>
        <v>1845.6255189556957</v>
      </c>
      <c r="K41" s="41">
        <f>ccer!K$2</f>
        <v>2400.038058823814</v>
      </c>
      <c r="L41" s="41">
        <f>ccer!L$2</f>
        <v>2316.968698023913</v>
      </c>
      <c r="M41" s="41">
        <f>ccer!M$2</f>
        <v>2248.2473234442409</v>
      </c>
      <c r="N41" s="41">
        <f>ccer!N$2</f>
        <v>2138.2916036963043</v>
      </c>
      <c r="O41" s="41">
        <f>ccer!O$2</f>
        <v>2881.2525822875737</v>
      </c>
      <c r="P41" s="41">
        <f>ccer!P$2</f>
        <v>3051.0822034376565</v>
      </c>
      <c r="Q41" s="41">
        <f>ccer!Q$2</f>
        <v>2605.0921545847195</v>
      </c>
      <c r="R41" s="41">
        <f>ccer!R$2</f>
        <v>1715.8315344267498</v>
      </c>
    </row>
    <row r="42" spans="1:18" ht="11.25" customHeight="1" x14ac:dyDescent="0.25">
      <c r="A42" s="42" t="s">
        <v>64</v>
      </c>
      <c r="B42" s="32" t="str">
        <f ca="1">HYPERLINK("#"&amp;CELL("address",cgla!$C$2),"cgla")</f>
        <v>cgla</v>
      </c>
      <c r="C42" s="41">
        <f>cgla!C$2</f>
        <v>1911.9902560518847</v>
      </c>
      <c r="D42" s="41">
        <f>cgla!D$2</f>
        <v>2124.5937997757414</v>
      </c>
      <c r="E42" s="41">
        <f>cgla!E$2</f>
        <v>2156.1088817864702</v>
      </c>
      <c r="F42" s="41">
        <f>cgla!F$2</f>
        <v>2177.2462360448321</v>
      </c>
      <c r="G42" s="41">
        <f>cgla!G$2</f>
        <v>2056.0865781217253</v>
      </c>
      <c r="H42" s="41">
        <f>cgla!H$2</f>
        <v>2123.8557619646226</v>
      </c>
      <c r="I42" s="41">
        <f>cgla!I$2</f>
        <v>2043.1229887803522</v>
      </c>
      <c r="J42" s="41">
        <f>cgla!J$2</f>
        <v>1947.674160189395</v>
      </c>
      <c r="K42" s="41">
        <f>cgla!K$2</f>
        <v>1650.2677693675923</v>
      </c>
      <c r="L42" s="41">
        <f>cgla!L$2</f>
        <v>1417.6529734376882</v>
      </c>
      <c r="M42" s="41">
        <f>cgla!M$2</f>
        <v>1523.7356821285161</v>
      </c>
      <c r="N42" s="41">
        <f>cgla!N$2</f>
        <v>1692.749134126597</v>
      </c>
      <c r="O42" s="41">
        <f>cgla!O$2</f>
        <v>2012.0151124619242</v>
      </c>
      <c r="P42" s="41">
        <f>cgla!P$2</f>
        <v>1671.7199051881132</v>
      </c>
      <c r="Q42" s="41">
        <f>cgla!Q$2</f>
        <v>1373.2667634661252</v>
      </c>
      <c r="R42" s="41">
        <f>cgla!R$2</f>
        <v>1273.2340601329561</v>
      </c>
    </row>
    <row r="43" spans="1:18" ht="11.25" customHeight="1" x14ac:dyDescent="0.25">
      <c r="A43" s="38" t="s">
        <v>63</v>
      </c>
      <c r="B43" s="32" t="str">
        <f ca="1">HYPERLINK("#"&amp;CELL("address",cppa!$C$2),"cppa")</f>
        <v>cppa</v>
      </c>
      <c r="C43" s="39">
        <f>cppa!C$2</f>
        <v>4544.3441831445716</v>
      </c>
      <c r="D43" s="39">
        <f>cppa!D$2</f>
        <v>4257.9015913599123</v>
      </c>
      <c r="E43" s="39">
        <f>cppa!E$2</f>
        <v>4392.1869261422044</v>
      </c>
      <c r="F43" s="39">
        <f>cppa!F$2</f>
        <v>4473.6020991243367</v>
      </c>
      <c r="G43" s="39">
        <f>cppa!G$2</f>
        <v>3984.9899227886881</v>
      </c>
      <c r="H43" s="39">
        <f>cppa!H$2</f>
        <v>3102.1905077870683</v>
      </c>
      <c r="I43" s="39">
        <f>cppa!I$2</f>
        <v>3761.1405547445529</v>
      </c>
      <c r="J43" s="39">
        <f>cppa!J$2</f>
        <v>2538.0374662891081</v>
      </c>
      <c r="K43" s="39">
        <f>cppa!K$2</f>
        <v>2481.2939586493803</v>
      </c>
      <c r="L43" s="39">
        <f>cppa!L$2</f>
        <v>2006.2298279602803</v>
      </c>
      <c r="M43" s="39">
        <f>cppa!M$2</f>
        <v>2317.9082082083023</v>
      </c>
      <c r="N43" s="39">
        <f>cppa!N$2</f>
        <v>1834.5460575025597</v>
      </c>
      <c r="O43" s="39">
        <f>cppa!O$2</f>
        <v>2393.0564242922906</v>
      </c>
      <c r="P43" s="39">
        <f>cppa!P$2</f>
        <v>3094.1311464450691</v>
      </c>
      <c r="Q43" s="39">
        <f>cppa!Q$2</f>
        <v>2366.9567399348216</v>
      </c>
      <c r="R43" s="39">
        <f>cppa!R$2</f>
        <v>2487.8551950018959</v>
      </c>
    </row>
    <row r="44" spans="1:18" ht="11.25" customHeight="1" x14ac:dyDescent="0.25">
      <c r="A44" s="42" t="s">
        <v>62</v>
      </c>
      <c r="B44" s="32" t="str">
        <f ca="1">HYPERLINK("#"&amp;CELL("address",cpul!$C$2),"cpul")</f>
        <v>cpul</v>
      </c>
      <c r="C44" s="41">
        <f>cpul!C$2</f>
        <v>13.370841073225108</v>
      </c>
      <c r="D44" s="41">
        <f>cpul!D$2</f>
        <v>12.764186848862241</v>
      </c>
      <c r="E44" s="41">
        <f>cpul!E$2</f>
        <v>12.905340377016975</v>
      </c>
      <c r="F44" s="41">
        <f>cpul!F$2</f>
        <v>12.723324513925235</v>
      </c>
      <c r="G44" s="41">
        <f>cpul!G$2</f>
        <v>11.276426593601775</v>
      </c>
      <c r="H44" s="41">
        <f>cpul!H$2</f>
        <v>9.8111004599331118</v>
      </c>
      <c r="I44" s="41">
        <f>cpul!I$2</f>
        <v>11.609354978827191</v>
      </c>
      <c r="J44" s="41">
        <f>cpul!J$2</f>
        <v>7.728145413197578</v>
      </c>
      <c r="K44" s="41">
        <f>cpul!K$2</f>
        <v>7.945069795855134</v>
      </c>
      <c r="L44" s="41">
        <f>cpul!L$2</f>
        <v>6.1428425152888542</v>
      </c>
      <c r="M44" s="41">
        <f>cpul!M$2</f>
        <v>7.9737448281624159</v>
      </c>
      <c r="N44" s="41">
        <f>cpul!N$2</f>
        <v>6.4186292659468158</v>
      </c>
      <c r="O44" s="41">
        <f>cpul!O$2</f>
        <v>10.491667654947758</v>
      </c>
      <c r="P44" s="41">
        <f>cpul!P$2</f>
        <v>9.7414334475934634</v>
      </c>
      <c r="Q44" s="41">
        <f>cpul!Q$2</f>
        <v>8.4316785594644177</v>
      </c>
      <c r="R44" s="41">
        <f>cpul!R$2</f>
        <v>9.4879840299286755</v>
      </c>
    </row>
    <row r="45" spans="1:18" ht="11.25" customHeight="1" x14ac:dyDescent="0.25">
      <c r="A45" s="42" t="s">
        <v>61</v>
      </c>
      <c r="B45" s="32" t="str">
        <f ca="1">HYPERLINK("#"&amp;CELL("address",cpap!$C$2),"cpap")</f>
        <v>cpap</v>
      </c>
      <c r="C45" s="41">
        <f>cpap!C$2</f>
        <v>4479.0854270130103</v>
      </c>
      <c r="D45" s="41">
        <f>cpap!D$2</f>
        <v>4194.2749197918783</v>
      </c>
      <c r="E45" s="41">
        <f>cpap!E$2</f>
        <v>4328.0625337634483</v>
      </c>
      <c r="F45" s="41">
        <f>cpap!F$2</f>
        <v>4409.8443656395202</v>
      </c>
      <c r="G45" s="41">
        <f>cpap!G$2</f>
        <v>3929.4475229690743</v>
      </c>
      <c r="H45" s="41">
        <f>cpap!H$2</f>
        <v>3055.5747192191529</v>
      </c>
      <c r="I45" s="41">
        <f>cpap!I$2</f>
        <v>3705.2286909818258</v>
      </c>
      <c r="J45" s="41">
        <f>cpap!J$2</f>
        <v>2500.9691621086204</v>
      </c>
      <c r="K45" s="41">
        <f>cpap!K$2</f>
        <v>2442.5523774401508</v>
      </c>
      <c r="L45" s="41">
        <f>cpap!L$2</f>
        <v>1970.4907525039548</v>
      </c>
      <c r="M45" s="41">
        <f>cpap!M$2</f>
        <v>2276.0529128934522</v>
      </c>
      <c r="N45" s="41">
        <f>cpap!N$2</f>
        <v>1802.8181283502538</v>
      </c>
      <c r="O45" s="41">
        <f>cpap!O$2</f>
        <v>2351.863943789202</v>
      </c>
      <c r="P45" s="41">
        <f>cpap!P$2</f>
        <v>3038.0020868103243</v>
      </c>
      <c r="Q45" s="41">
        <f>cpap!Q$2</f>
        <v>2322.3780543625044</v>
      </c>
      <c r="R45" s="41">
        <f>cpap!R$2</f>
        <v>2437.3366571769184</v>
      </c>
    </row>
    <row r="46" spans="1:18" ht="11.25" customHeight="1" x14ac:dyDescent="0.25">
      <c r="A46" s="42" t="s">
        <v>60</v>
      </c>
      <c r="B46" s="32" t="str">
        <f ca="1">HYPERLINK("#"&amp;CELL("address",cprp!$C$2),"cprp")</f>
        <v>cprp</v>
      </c>
      <c r="C46" s="41">
        <f>cprp!C$2</f>
        <v>51.88791505833597</v>
      </c>
      <c r="D46" s="41">
        <f>cprp!D$2</f>
        <v>50.862484719171754</v>
      </c>
      <c r="E46" s="41">
        <f>cprp!E$2</f>
        <v>51.219052001739243</v>
      </c>
      <c r="F46" s="41">
        <f>cprp!F$2</f>
        <v>51.03440897089088</v>
      </c>
      <c r="G46" s="41">
        <f>cprp!G$2</f>
        <v>44.265973226011994</v>
      </c>
      <c r="H46" s="41">
        <f>cprp!H$2</f>
        <v>36.804688107982145</v>
      </c>
      <c r="I46" s="41">
        <f>cprp!I$2</f>
        <v>44.302508783899867</v>
      </c>
      <c r="J46" s="41">
        <f>cprp!J$2</f>
        <v>29.34015876729033</v>
      </c>
      <c r="K46" s="41">
        <f>cprp!K$2</f>
        <v>30.796511413373853</v>
      </c>
      <c r="L46" s="41">
        <f>cprp!L$2</f>
        <v>29.596232941036515</v>
      </c>
      <c r="M46" s="41">
        <f>cprp!M$2</f>
        <v>33.88155048668763</v>
      </c>
      <c r="N46" s="41">
        <f>cprp!N$2</f>
        <v>25.309299886358907</v>
      </c>
      <c r="O46" s="41">
        <f>cprp!O$2</f>
        <v>30.700812848140728</v>
      </c>
      <c r="P46" s="41">
        <f>cprp!P$2</f>
        <v>46.387626187151554</v>
      </c>
      <c r="Q46" s="41">
        <f>cprp!Q$2</f>
        <v>36.147007012852718</v>
      </c>
      <c r="R46" s="41">
        <f>cprp!R$2</f>
        <v>41.030553795048796</v>
      </c>
    </row>
    <row r="47" spans="1:18" ht="11.25" customHeight="1" x14ac:dyDescent="0.25">
      <c r="A47" s="38" t="s">
        <v>59</v>
      </c>
      <c r="B47" s="32" t="str">
        <f ca="1">HYPERLINK("#"&amp;CELL("address",cfbt!$C$2),"cfbt")</f>
        <v>cfbt</v>
      </c>
      <c r="C47" s="39">
        <f>cfbt!C$2</f>
        <v>9085.9061931206743</v>
      </c>
      <c r="D47" s="39">
        <f>cfbt!D$2</f>
        <v>9342.7480825019666</v>
      </c>
      <c r="E47" s="39">
        <f>cfbt!E$2</f>
        <v>9535.7052021793315</v>
      </c>
      <c r="F47" s="39">
        <f>cfbt!F$2</f>
        <v>9189.4071582610923</v>
      </c>
      <c r="G47" s="39">
        <f>cfbt!G$2</f>
        <v>9079.6638474480969</v>
      </c>
      <c r="H47" s="39">
        <f>cfbt!H$2</f>
        <v>7247.8229436602232</v>
      </c>
      <c r="I47" s="39">
        <f>cfbt!I$2</f>
        <v>7329.7251232260132</v>
      </c>
      <c r="J47" s="39">
        <f>cfbt!J$2</f>
        <v>7872.8160540377885</v>
      </c>
      <c r="K47" s="39">
        <f>cfbt!K$2</f>
        <v>7341.9651049518006</v>
      </c>
      <c r="L47" s="39">
        <f>cfbt!L$2</f>
        <v>7065.4594471510318</v>
      </c>
      <c r="M47" s="39">
        <f>cfbt!M$2</f>
        <v>7797.3813904674562</v>
      </c>
      <c r="N47" s="39">
        <f>cfbt!N$2</f>
        <v>6742.1990430007263</v>
      </c>
      <c r="O47" s="39">
        <f>cfbt!O$2</f>
        <v>7542.4179132575291</v>
      </c>
      <c r="P47" s="39">
        <f>cfbt!P$2</f>
        <v>7581.8027936479448</v>
      </c>
      <c r="Q47" s="39">
        <f>cfbt!Q$2</f>
        <v>7152.7402457435219</v>
      </c>
      <c r="R47" s="39">
        <f>cfbt!R$2</f>
        <v>8037.5028117007187</v>
      </c>
    </row>
    <row r="48" spans="1:18" ht="11.25" customHeight="1" x14ac:dyDescent="0.25">
      <c r="A48" s="38" t="s">
        <v>58</v>
      </c>
      <c r="B48" s="32" t="str">
        <f ca="1">HYPERLINK("#"&amp;CELL("address",ctre!$C$2),"ctre")</f>
        <v>ctre</v>
      </c>
      <c r="C48" s="39">
        <f>ctre!C$2</f>
        <v>2024.2264052999151</v>
      </c>
      <c r="D48" s="39">
        <f>ctre!D$2</f>
        <v>2041.8714266236921</v>
      </c>
      <c r="E48" s="39">
        <f>ctre!E$2</f>
        <v>1809.3142337043241</v>
      </c>
      <c r="F48" s="39">
        <f>ctre!F$2</f>
        <v>1891.4197621932003</v>
      </c>
      <c r="G48" s="39">
        <f>ctre!G$2</f>
        <v>1987.0085926163881</v>
      </c>
      <c r="H48" s="39">
        <f>ctre!H$2</f>
        <v>1663.5780141539099</v>
      </c>
      <c r="I48" s="39">
        <f>ctre!I$2</f>
        <v>1517.4685154640242</v>
      </c>
      <c r="J48" s="39">
        <f>ctre!J$2</f>
        <v>1533.7969504719842</v>
      </c>
      <c r="K48" s="39">
        <f>ctre!K$2</f>
        <v>1026.726023107944</v>
      </c>
      <c r="L48" s="39">
        <f>ctre!L$2</f>
        <v>1126.601141277564</v>
      </c>
      <c r="M48" s="39">
        <f>ctre!M$2</f>
        <v>1152.8378757561891</v>
      </c>
      <c r="N48" s="39">
        <f>ctre!N$2</f>
        <v>862.84115292713636</v>
      </c>
      <c r="O48" s="39">
        <f>ctre!O$2</f>
        <v>1115.6436799283747</v>
      </c>
      <c r="P48" s="39">
        <f>ctre!P$2</f>
        <v>1347.0429941055138</v>
      </c>
      <c r="Q48" s="39">
        <f>ctre!Q$2</f>
        <v>870.15638286555713</v>
      </c>
      <c r="R48" s="39">
        <f>ctre!R$2</f>
        <v>952.3282685468356</v>
      </c>
    </row>
    <row r="49" spans="1:18" ht="11.25" customHeight="1" x14ac:dyDescent="0.25">
      <c r="A49" s="38" t="s">
        <v>57</v>
      </c>
      <c r="B49" s="32" t="str">
        <f ca="1">HYPERLINK("#"&amp;CELL("address",cmae!$C$2),"cmae")</f>
        <v>cmae</v>
      </c>
      <c r="C49" s="39">
        <f>cmae!C$2</f>
        <v>2945.3005895652332</v>
      </c>
      <c r="D49" s="39">
        <f>cmae!D$2</f>
        <v>2944.1698886571849</v>
      </c>
      <c r="E49" s="39">
        <f>cmae!E$2</f>
        <v>2686.4901361513803</v>
      </c>
      <c r="F49" s="39">
        <f>cmae!F$2</f>
        <v>2856.8316981563285</v>
      </c>
      <c r="G49" s="39">
        <f>cmae!G$2</f>
        <v>2795.3076622089243</v>
      </c>
      <c r="H49" s="39">
        <f>cmae!H$2</f>
        <v>2652.9571510855408</v>
      </c>
      <c r="I49" s="39">
        <f>cmae!I$2</f>
        <v>2683.4679706874044</v>
      </c>
      <c r="J49" s="39">
        <f>cmae!J$2</f>
        <v>2512.0933661915283</v>
      </c>
      <c r="K49" s="39">
        <f>cmae!K$2</f>
        <v>1920.369128448312</v>
      </c>
      <c r="L49" s="39">
        <f>cmae!L$2</f>
        <v>1872.7640467175881</v>
      </c>
      <c r="M49" s="39">
        <f>cmae!M$2</f>
        <v>2154.1696534249613</v>
      </c>
      <c r="N49" s="39">
        <f>cmae!N$2</f>
        <v>1939.2832483274844</v>
      </c>
      <c r="O49" s="39">
        <f>cmae!O$2</f>
        <v>2120.3467842658597</v>
      </c>
      <c r="P49" s="39">
        <f>cmae!P$2</f>
        <v>2176.7521096173864</v>
      </c>
      <c r="Q49" s="39">
        <f>cmae!Q$2</f>
        <v>1711.4645021373692</v>
      </c>
      <c r="R49" s="39">
        <f>cmae!R$2</f>
        <v>1873.390339069801</v>
      </c>
    </row>
    <row r="50" spans="1:18" ht="11.25" customHeight="1" x14ac:dyDescent="0.25">
      <c r="A50" s="38" t="s">
        <v>56</v>
      </c>
      <c r="B50" s="32" t="str">
        <f ca="1">HYPERLINK("#"&amp;CELL("address",ctel!$C$2),"ctel")</f>
        <v>ctel</v>
      </c>
      <c r="C50" s="39">
        <f>ctel!C$2</f>
        <v>3264.9236918111874</v>
      </c>
      <c r="D50" s="39">
        <f>ctel!D$2</f>
        <v>3652.6813254432363</v>
      </c>
      <c r="E50" s="39">
        <f>ctel!E$2</f>
        <v>3570.0321172352042</v>
      </c>
      <c r="F50" s="39">
        <f>ctel!F$2</f>
        <v>3559.7026531546567</v>
      </c>
      <c r="G50" s="39">
        <f>ctel!G$2</f>
        <v>3132.1120156680963</v>
      </c>
      <c r="H50" s="39">
        <f>ctel!H$2</f>
        <v>856.19854366212826</v>
      </c>
      <c r="I50" s="39">
        <f>ctel!I$2</f>
        <v>914.73095236273218</v>
      </c>
      <c r="J50" s="39">
        <f>ctel!J$2</f>
        <v>671.20585722277201</v>
      </c>
      <c r="K50" s="39">
        <f>ctel!K$2</f>
        <v>669.95497263895209</v>
      </c>
      <c r="L50" s="39">
        <f>ctel!L$2</f>
        <v>502.61820100358403</v>
      </c>
      <c r="M50" s="39">
        <f>ctel!M$2</f>
        <v>425.25745441191884</v>
      </c>
      <c r="N50" s="39">
        <f>ctel!N$2</f>
        <v>393.08818819784375</v>
      </c>
      <c r="O50" s="39">
        <f>ctel!O$2</f>
        <v>486.38535253338353</v>
      </c>
      <c r="P50" s="39">
        <f>ctel!P$2</f>
        <v>429.81771811300075</v>
      </c>
      <c r="Q50" s="39">
        <f>ctel!Q$2</f>
        <v>359.10163001271081</v>
      </c>
      <c r="R50" s="39">
        <f>ctel!R$2</f>
        <v>530.14342021660559</v>
      </c>
    </row>
    <row r="51" spans="1:18" ht="11.25" customHeight="1" x14ac:dyDescent="0.25">
      <c r="A51" s="38" t="s">
        <v>55</v>
      </c>
      <c r="B51" s="32" t="str">
        <f ca="1">HYPERLINK("#"&amp;CELL("address",cwwp!$C$2),"cwwp")</f>
        <v>cwwp</v>
      </c>
      <c r="C51" s="39">
        <f>cwwp!C$2</f>
        <v>0</v>
      </c>
      <c r="D51" s="39">
        <f>cwwp!D$2</f>
        <v>0</v>
      </c>
      <c r="E51" s="39">
        <f>cwwp!E$2</f>
        <v>0</v>
      </c>
      <c r="F51" s="39">
        <f>cwwp!F$2</f>
        <v>77.119516893888004</v>
      </c>
      <c r="G51" s="39">
        <f>cwwp!G$2</f>
        <v>52.464432870468009</v>
      </c>
      <c r="H51" s="39">
        <f>cwwp!H$2</f>
        <v>108.66389169842236</v>
      </c>
      <c r="I51" s="39">
        <f>cwwp!I$2</f>
        <v>124.51036823287201</v>
      </c>
      <c r="J51" s="39">
        <f>cwwp!J$2</f>
        <v>139.32039524169602</v>
      </c>
      <c r="K51" s="39">
        <f>cwwp!K$2</f>
        <v>291.16991064938401</v>
      </c>
      <c r="L51" s="39">
        <f>cwwp!L$2</f>
        <v>218.96977833187202</v>
      </c>
      <c r="M51" s="39">
        <f>cwwp!M$2</f>
        <v>221.61606938930197</v>
      </c>
      <c r="N51" s="39">
        <f>cwwp!N$2</f>
        <v>186.82346530916016</v>
      </c>
      <c r="O51" s="39">
        <f>cwwp!O$2</f>
        <v>209.38771787047671</v>
      </c>
      <c r="P51" s="39">
        <f>cwwp!P$2</f>
        <v>221.01387674987853</v>
      </c>
      <c r="Q51" s="39">
        <f>cwwp!Q$2</f>
        <v>201.20660466674045</v>
      </c>
      <c r="R51" s="39">
        <f>cwwp!R$2</f>
        <v>288.52389514457673</v>
      </c>
    </row>
    <row r="52" spans="1:18" ht="11.25" customHeight="1" x14ac:dyDescent="0.25">
      <c r="A52" s="38" t="s">
        <v>54</v>
      </c>
      <c r="B52" s="32" t="str">
        <f ca="1">HYPERLINK("#"&amp;CELL("address",cmiq!$C$2),"cmiq")</f>
        <v>cmiq</v>
      </c>
      <c r="C52" s="39">
        <f>cmiq!C$2</f>
        <v>178.85956833328248</v>
      </c>
      <c r="D52" s="39">
        <f>cmiq!D$2</f>
        <v>233.17211995840805</v>
      </c>
      <c r="E52" s="39">
        <f>cmiq!E$2</f>
        <v>137.15683067015999</v>
      </c>
      <c r="F52" s="39">
        <f>cmiq!F$2</f>
        <v>378.29529686631599</v>
      </c>
      <c r="G52" s="39">
        <f>cmiq!G$2</f>
        <v>449.22580565551198</v>
      </c>
      <c r="H52" s="39">
        <f>cmiq!H$2</f>
        <v>446.29710523401911</v>
      </c>
      <c r="I52" s="39">
        <f>cmiq!I$2</f>
        <v>504.94690808146811</v>
      </c>
      <c r="J52" s="39">
        <f>cmiq!J$2</f>
        <v>461.21307849723604</v>
      </c>
      <c r="K52" s="39">
        <f>cmiq!K$2</f>
        <v>414.39949497799199</v>
      </c>
      <c r="L52" s="39">
        <f>cmiq!L$2</f>
        <v>519.60075719263205</v>
      </c>
      <c r="M52" s="39">
        <f>cmiq!M$2</f>
        <v>526.40678990277127</v>
      </c>
      <c r="N52" s="39">
        <f>cmiq!N$2</f>
        <v>536.92666679870297</v>
      </c>
      <c r="O52" s="39">
        <f>cmiq!O$2</f>
        <v>511.08647623483148</v>
      </c>
      <c r="P52" s="39">
        <f>cmiq!P$2</f>
        <v>361.19569692075311</v>
      </c>
      <c r="Q52" s="39">
        <f>cmiq!Q$2</f>
        <v>382.54078848075261</v>
      </c>
      <c r="R52" s="39">
        <f>cmiq!R$2</f>
        <v>680.14486658332862</v>
      </c>
    </row>
    <row r="53" spans="1:18" ht="11.25" customHeight="1" x14ac:dyDescent="0.25">
      <c r="A53" s="38" t="s">
        <v>53</v>
      </c>
      <c r="B53" s="32" t="str">
        <f ca="1">HYPERLINK("#"&amp;CELL("address",ccon!$C$2),"ccon")</f>
        <v>ccon</v>
      </c>
      <c r="C53" s="39">
        <f>ccon!C$2</f>
        <v>3063.5629362793979</v>
      </c>
      <c r="D53" s="39">
        <f>ccon!D$2</f>
        <v>3636.8836053932878</v>
      </c>
      <c r="E53" s="39">
        <f>ccon!E$2</f>
        <v>4958.5087299074048</v>
      </c>
      <c r="F53" s="39">
        <f>ccon!F$2</f>
        <v>4782.9040444083957</v>
      </c>
      <c r="G53" s="39">
        <f>ccon!G$2</f>
        <v>4491.9467778141006</v>
      </c>
      <c r="H53" s="39">
        <f>ccon!H$2</f>
        <v>4174.7177270631719</v>
      </c>
      <c r="I53" s="39">
        <f>ccon!I$2</f>
        <v>3789.6455682538199</v>
      </c>
      <c r="J53" s="39">
        <f>ccon!J$2</f>
        <v>3285.0202850823239</v>
      </c>
      <c r="K53" s="39">
        <f>ccon!K$2</f>
        <v>3358.2988183840562</v>
      </c>
      <c r="L53" s="39">
        <f>ccon!L$2</f>
        <v>2620.2824062163645</v>
      </c>
      <c r="M53" s="39">
        <f>ccon!M$2</f>
        <v>2642.6420255906751</v>
      </c>
      <c r="N53" s="39">
        <f>ccon!N$2</f>
        <v>2383.6802470004386</v>
      </c>
      <c r="O53" s="39">
        <f>ccon!O$2</f>
        <v>2469.7848551497809</v>
      </c>
      <c r="P53" s="39">
        <f>ccon!P$2</f>
        <v>2684.0590785866762</v>
      </c>
      <c r="Q53" s="39">
        <f>ccon!Q$2</f>
        <v>2385.7200783827357</v>
      </c>
      <c r="R53" s="39">
        <f>ccon!R$2</f>
        <v>2318.4929057152972</v>
      </c>
    </row>
    <row r="54" spans="1:18" ht="11.25" customHeight="1" x14ac:dyDescent="0.25">
      <c r="A54" s="38" t="s">
        <v>52</v>
      </c>
      <c r="B54" s="32" t="str">
        <f ca="1">HYPERLINK("#"&amp;CELL("address",cnsi!$C$2),"cnsi")</f>
        <v>cnsi</v>
      </c>
      <c r="C54" s="39">
        <f>cnsi!C$2</f>
        <v>6447.307863086191</v>
      </c>
      <c r="D54" s="39">
        <f>cnsi!D$2</f>
        <v>6613.5148754243046</v>
      </c>
      <c r="E54" s="39">
        <f>cnsi!E$2</f>
        <v>2560.9394089945808</v>
      </c>
      <c r="F54" s="39">
        <f>cnsi!F$2</f>
        <v>1759.8986225648641</v>
      </c>
      <c r="G54" s="39">
        <f>cnsi!G$2</f>
        <v>1802.8033674430321</v>
      </c>
      <c r="H54" s="39">
        <f>cnsi!H$2</f>
        <v>1580.9919413098532</v>
      </c>
      <c r="I54" s="39">
        <f>cnsi!I$2</f>
        <v>1845.1185429713041</v>
      </c>
      <c r="J54" s="39">
        <f>cnsi!J$2</f>
        <v>1890.5955644457003</v>
      </c>
      <c r="K54" s="39">
        <f>cnsi!K$2</f>
        <v>2421.0592739713443</v>
      </c>
      <c r="L54" s="39">
        <f>cnsi!L$2</f>
        <v>2201.5574271727564</v>
      </c>
      <c r="M54" s="39">
        <f>cnsi!M$2</f>
        <v>3208.9783048670711</v>
      </c>
      <c r="N54" s="39">
        <f>cnsi!N$2</f>
        <v>3780.6921103201876</v>
      </c>
      <c r="O54" s="39">
        <f>cnsi!O$2</f>
        <v>1621.5855842843175</v>
      </c>
      <c r="P54" s="39">
        <f>cnsi!P$2</f>
        <v>996.56383341325466</v>
      </c>
      <c r="Q54" s="39">
        <f>cnsi!Q$2</f>
        <v>745.62073224750077</v>
      </c>
      <c r="R54" s="39">
        <f>cnsi!R$2</f>
        <v>796.70305799208438</v>
      </c>
    </row>
    <row r="55" spans="1:18" ht="11.25" customHeight="1" x14ac:dyDescent="0.25">
      <c r="A55" s="36" t="s">
        <v>51</v>
      </c>
      <c r="B55" s="32" t="str">
        <f ca="1">HYPERLINK("#"&amp;CELL("address",CDM!$C$2),"CDM")</f>
        <v>CDM</v>
      </c>
      <c r="C55" s="37">
        <f>CDM!C$2</f>
        <v>99765.968591926023</v>
      </c>
      <c r="D55" s="37">
        <f>CDM!D$2</f>
        <v>105043.5607065888</v>
      </c>
      <c r="E55" s="37">
        <f>CDM!E$2</f>
        <v>98854.647383303221</v>
      </c>
      <c r="F55" s="37">
        <f>CDM!F$2</f>
        <v>103804.49518472404</v>
      </c>
      <c r="G55" s="37">
        <f>CDM!G$2</f>
        <v>108235.8839420562</v>
      </c>
      <c r="H55" s="37">
        <f>CDM!H$2</f>
        <v>112930.99802578229</v>
      </c>
      <c r="I55" s="37">
        <f>CDM!I$2</f>
        <v>107807.17828244131</v>
      </c>
      <c r="J55" s="37">
        <f>CDM!J$2</f>
        <v>99979.884193208127</v>
      </c>
      <c r="K55" s="37">
        <f>CDM!K$2</f>
        <v>106365.50063986061</v>
      </c>
      <c r="L55" s="37">
        <f>CDM!L$2</f>
        <v>103256.95088177979</v>
      </c>
      <c r="M55" s="37">
        <f>CDM!M$2</f>
        <v>102941.11094001692</v>
      </c>
      <c r="N55" s="37">
        <f>CDM!N$2</f>
        <v>85537.044552511128</v>
      </c>
      <c r="O55" s="37">
        <f>CDM!O$2</f>
        <v>92215.89311020216</v>
      </c>
      <c r="P55" s="37">
        <f>CDM!P$2</f>
        <v>92830.761658199801</v>
      </c>
      <c r="Q55" s="37">
        <f>CDM!Q$2</f>
        <v>77842.54936626149</v>
      </c>
      <c r="R55" s="37">
        <f>CDM!R$2</f>
        <v>78391.615935577167</v>
      </c>
    </row>
    <row r="56" spans="1:18" ht="11.25" customHeight="1" x14ac:dyDescent="0.25">
      <c r="A56" s="38" t="s">
        <v>50</v>
      </c>
      <c r="B56" s="32" t="str">
        <f ca="1">HYPERLINK("#"&amp;CELL("address",cres!$C$2),"cres")</f>
        <v>cres</v>
      </c>
      <c r="C56" s="39">
        <f>cres!C$2</f>
        <v>61361.365938741998</v>
      </c>
      <c r="D56" s="39">
        <f>cres!D$2</f>
        <v>65136.441195779014</v>
      </c>
      <c r="E56" s="39">
        <f>cres!E$2</f>
        <v>61323.409693042457</v>
      </c>
      <c r="F56" s="39">
        <f>cres!F$2</f>
        <v>62693.505642399985</v>
      </c>
      <c r="G56" s="39">
        <f>cres!G$2</f>
        <v>65930.765521500594</v>
      </c>
      <c r="H56" s="39">
        <f>cres!H$2</f>
        <v>64807.908653509192</v>
      </c>
      <c r="I56" s="39">
        <f>cres!I$2</f>
        <v>62667.526755437255</v>
      </c>
      <c r="J56" s="39">
        <f>cres!J$2</f>
        <v>55185.220745394341</v>
      </c>
      <c r="K56" s="39">
        <f>cres!K$2</f>
        <v>60572.220999858328</v>
      </c>
      <c r="L56" s="39">
        <f>cres!L$2</f>
        <v>59628.116759911172</v>
      </c>
      <c r="M56" s="39">
        <f>cres!M$2</f>
        <v>57177.290931224619</v>
      </c>
      <c r="N56" s="39">
        <f>cres!N$2</f>
        <v>46753.967812124632</v>
      </c>
      <c r="O56" s="39">
        <f>cres!O$2</f>
        <v>51232.031007852995</v>
      </c>
      <c r="P56" s="39">
        <f>cres!P$2</f>
        <v>52226.764254788344</v>
      </c>
      <c r="Q56" s="39">
        <f>cres!Q$2</f>
        <v>42498.384998521244</v>
      </c>
      <c r="R56" s="39">
        <f>cres!R$2</f>
        <v>43523.30020469358</v>
      </c>
    </row>
    <row r="57" spans="1:18" ht="11.25" customHeight="1" x14ac:dyDescent="0.25">
      <c r="A57" s="42" t="s">
        <v>49</v>
      </c>
      <c r="B57" s="32" t="str">
        <f ca="1">HYPERLINK("#"&amp;CELL("address",cressh!$C$2),"cressh")</f>
        <v>cressh</v>
      </c>
      <c r="C57" s="41">
        <f>cressh!C$2</f>
        <v>48056.032554126956</v>
      </c>
      <c r="D57" s="41">
        <f>cressh!D$2</f>
        <v>51848.862889481345</v>
      </c>
      <c r="E57" s="41">
        <f>cressh!E$2</f>
        <v>47929.638274740755</v>
      </c>
      <c r="F57" s="41">
        <f>cressh!F$2</f>
        <v>49324.222052835845</v>
      </c>
      <c r="G57" s="41">
        <f>cressh!G$2</f>
        <v>52004.778916676609</v>
      </c>
      <c r="H57" s="41">
        <f>cressh!H$2</f>
        <v>51014.987714016344</v>
      </c>
      <c r="I57" s="41">
        <f>cressh!I$2</f>
        <v>48875.70507022916</v>
      </c>
      <c r="J57" s="41">
        <f>cressh!J$2</f>
        <v>41701.440169616748</v>
      </c>
      <c r="K57" s="41">
        <f>cressh!K$2</f>
        <v>46860.695461255498</v>
      </c>
      <c r="L57" s="41">
        <f>cressh!L$2</f>
        <v>45563.786558152926</v>
      </c>
      <c r="M57" s="41">
        <f>cressh!M$2</f>
        <v>43564.366125152985</v>
      </c>
      <c r="N57" s="41">
        <f>cressh!N$2</f>
        <v>34106.472615332226</v>
      </c>
      <c r="O57" s="41">
        <f>cressh!O$2</f>
        <v>37169.55198760127</v>
      </c>
      <c r="P57" s="41">
        <f>cressh!P$2</f>
        <v>38421.064978892107</v>
      </c>
      <c r="Q57" s="41">
        <f>cressh!Q$2</f>
        <v>29538.281037950328</v>
      </c>
      <c r="R57" s="41">
        <f>cressh!R$2</f>
        <v>30715.739521065654</v>
      </c>
    </row>
    <row r="58" spans="1:18" ht="11.25" customHeight="1" x14ac:dyDescent="0.25">
      <c r="A58" s="42" t="s">
        <v>48</v>
      </c>
      <c r="B58" s="32" t="str">
        <f ca="1">HYPERLINK("#"&amp;CELL("address",cressc!$C$2),"cressc")</f>
        <v>cressc</v>
      </c>
      <c r="C58" s="41">
        <f>cressc!C$2</f>
        <v>0</v>
      </c>
      <c r="D58" s="41">
        <f>cressc!D$2</f>
        <v>0</v>
      </c>
      <c r="E58" s="41">
        <f>cressc!E$2</f>
        <v>0</v>
      </c>
      <c r="F58" s="41">
        <f>cressc!F$2</f>
        <v>0</v>
      </c>
      <c r="G58" s="41">
        <f>cressc!G$2</f>
        <v>0</v>
      </c>
      <c r="H58" s="41">
        <f>cressc!H$2</f>
        <v>0</v>
      </c>
      <c r="I58" s="41">
        <f>cressc!I$2</f>
        <v>0</v>
      </c>
      <c r="J58" s="41">
        <f>cressc!J$2</f>
        <v>0</v>
      </c>
      <c r="K58" s="41">
        <f>cressc!K$2</f>
        <v>0</v>
      </c>
      <c r="L58" s="41">
        <f>cressc!L$2</f>
        <v>0</v>
      </c>
      <c r="M58" s="41">
        <f>cressc!M$2</f>
        <v>0</v>
      </c>
      <c r="N58" s="41">
        <f>cressc!N$2</f>
        <v>0</v>
      </c>
      <c r="O58" s="41">
        <f>cressc!O$2</f>
        <v>0</v>
      </c>
      <c r="P58" s="41">
        <f>cressc!P$2</f>
        <v>0</v>
      </c>
      <c r="Q58" s="41">
        <f>cressc!Q$2</f>
        <v>0</v>
      </c>
      <c r="R58" s="41">
        <f>cressc!R$2</f>
        <v>0</v>
      </c>
    </row>
    <row r="59" spans="1:18" ht="11.25" customHeight="1" x14ac:dyDescent="0.25">
      <c r="A59" s="42" t="s">
        <v>47</v>
      </c>
      <c r="B59" s="32" t="str">
        <f ca="1">HYPERLINK("#"&amp;CELL("address",creswh!$C$2),"creswh")</f>
        <v>creswh</v>
      </c>
      <c r="C59" s="41">
        <f>creswh!C$2</f>
        <v>9151.4732416667102</v>
      </c>
      <c r="D59" s="41">
        <f>creswh!D$2</f>
        <v>9249.5773173553243</v>
      </c>
      <c r="E59" s="41">
        <f>creswh!E$2</f>
        <v>9196.6107721501576</v>
      </c>
      <c r="F59" s="41">
        <f>creswh!F$2</f>
        <v>9244.0470246705954</v>
      </c>
      <c r="G59" s="41">
        <f>creswh!G$2</f>
        <v>9534.3153429742015</v>
      </c>
      <c r="H59" s="41">
        <f>creswh!H$2</f>
        <v>9391.7417209080559</v>
      </c>
      <c r="I59" s="41">
        <f>creswh!I$2</f>
        <v>9314.7471193650999</v>
      </c>
      <c r="J59" s="41">
        <f>creswh!J$2</f>
        <v>9008.7209380406093</v>
      </c>
      <c r="K59" s="41">
        <f>creswh!K$2</f>
        <v>9139.453568746263</v>
      </c>
      <c r="L59" s="41">
        <f>creswh!L$2</f>
        <v>9336.3760802096076</v>
      </c>
      <c r="M59" s="41">
        <f>creswh!M$2</f>
        <v>8906.1597137758217</v>
      </c>
      <c r="N59" s="41">
        <f>creswh!N$2</f>
        <v>8176.5496059023899</v>
      </c>
      <c r="O59" s="41">
        <f>creswh!O$2</f>
        <v>9347.2398016423376</v>
      </c>
      <c r="P59" s="41">
        <f>creswh!P$2</f>
        <v>9198.4040574668506</v>
      </c>
      <c r="Q59" s="41">
        <f>creswh!Q$2</f>
        <v>8689.3312880208614</v>
      </c>
      <c r="R59" s="41">
        <f>creswh!R$2</f>
        <v>8575.8576302314032</v>
      </c>
    </row>
    <row r="60" spans="1:18" ht="11.25" customHeight="1" x14ac:dyDescent="0.25">
      <c r="A60" s="42" t="s">
        <v>46</v>
      </c>
      <c r="B60" s="32" t="str">
        <f ca="1">HYPERLINK("#"&amp;CELL("address",cresco!$C$2),"cresco")</f>
        <v>cresco</v>
      </c>
      <c r="C60" s="41">
        <f>cresco!C$2</f>
        <v>4153.8601429483315</v>
      </c>
      <c r="D60" s="41">
        <f>cresco!D$2</f>
        <v>4038.0009889423436</v>
      </c>
      <c r="E60" s="41">
        <f>cresco!E$2</f>
        <v>4197.1606461515403</v>
      </c>
      <c r="F60" s="41">
        <f>cresco!F$2</f>
        <v>4125.2365648935438</v>
      </c>
      <c r="G60" s="41">
        <f>cresco!G$2</f>
        <v>4391.6712618497822</v>
      </c>
      <c r="H60" s="41">
        <f>cresco!H$2</f>
        <v>4401.179218584798</v>
      </c>
      <c r="I60" s="41">
        <f>cresco!I$2</f>
        <v>4477.074565842996</v>
      </c>
      <c r="J60" s="41">
        <f>cresco!J$2</f>
        <v>4475.0596377369948</v>
      </c>
      <c r="K60" s="41">
        <f>cresco!K$2</f>
        <v>4572.0719698565654</v>
      </c>
      <c r="L60" s="41">
        <f>cresco!L$2</f>
        <v>4727.9541215486452</v>
      </c>
      <c r="M60" s="41">
        <f>cresco!M$2</f>
        <v>4706.7650922958055</v>
      </c>
      <c r="N60" s="41">
        <f>cresco!N$2</f>
        <v>4470.9455908900072</v>
      </c>
      <c r="O60" s="41">
        <f>cresco!O$2</f>
        <v>4715.2392186093912</v>
      </c>
      <c r="P60" s="41">
        <f>cresco!P$2</f>
        <v>4607.2952184293827</v>
      </c>
      <c r="Q60" s="41">
        <f>cresco!Q$2</f>
        <v>4270.7726725500534</v>
      </c>
      <c r="R60" s="41">
        <f>cresco!R$2</f>
        <v>4231.7030533965208</v>
      </c>
    </row>
    <row r="61" spans="1:18" ht="11.25" customHeight="1" x14ac:dyDescent="0.25">
      <c r="A61" s="42" t="s">
        <v>45</v>
      </c>
      <c r="B61" s="32" t="str">
        <f ca="1">HYPERLINK("#"&amp;CELL("address",cresrf!$C$2),"cresrf")</f>
        <v>cresrf</v>
      </c>
      <c r="C61" s="41">
        <f>cresrf!C$2</f>
        <v>0</v>
      </c>
      <c r="D61" s="41">
        <f>cresrf!D$2</f>
        <v>0</v>
      </c>
      <c r="E61" s="41">
        <f>cresrf!E$2</f>
        <v>0</v>
      </c>
      <c r="F61" s="41">
        <f>cresrf!F$2</f>
        <v>0</v>
      </c>
      <c r="G61" s="41">
        <f>cresrf!G$2</f>
        <v>0</v>
      </c>
      <c r="H61" s="41">
        <f>cresrf!H$2</f>
        <v>0</v>
      </c>
      <c r="I61" s="41">
        <f>cresrf!I$2</f>
        <v>0</v>
      </c>
      <c r="J61" s="41">
        <f>cresrf!J$2</f>
        <v>0</v>
      </c>
      <c r="K61" s="41">
        <f>cresrf!K$2</f>
        <v>0</v>
      </c>
      <c r="L61" s="41">
        <f>cresrf!L$2</f>
        <v>0</v>
      </c>
      <c r="M61" s="41">
        <f>cresrf!M$2</f>
        <v>0</v>
      </c>
      <c r="N61" s="41">
        <f>cresrf!N$2</f>
        <v>0</v>
      </c>
      <c r="O61" s="41">
        <f>cresrf!O$2</f>
        <v>0</v>
      </c>
      <c r="P61" s="41">
        <f>cresrf!P$2</f>
        <v>0</v>
      </c>
      <c r="Q61" s="41">
        <f>cresrf!Q$2</f>
        <v>0</v>
      </c>
      <c r="R61" s="41">
        <f>cresrf!R$2</f>
        <v>0</v>
      </c>
    </row>
    <row r="62" spans="1:18" ht="11.25" customHeight="1" x14ac:dyDescent="0.25">
      <c r="A62" s="42" t="s">
        <v>44</v>
      </c>
      <c r="B62" s="32" t="str">
        <f ca="1">HYPERLINK("#"&amp;CELL("address",creswm!$C$2),"creswm")</f>
        <v>creswm</v>
      </c>
      <c r="C62" s="41">
        <f>creswm!C$2</f>
        <v>0</v>
      </c>
      <c r="D62" s="41">
        <f>creswm!D$2</f>
        <v>0</v>
      </c>
      <c r="E62" s="41">
        <f>creswm!E$2</f>
        <v>0</v>
      </c>
      <c r="F62" s="41">
        <f>creswm!F$2</f>
        <v>0</v>
      </c>
      <c r="G62" s="41">
        <f>creswm!G$2</f>
        <v>0</v>
      </c>
      <c r="H62" s="41">
        <f>creswm!H$2</f>
        <v>0</v>
      </c>
      <c r="I62" s="41">
        <f>creswm!I$2</f>
        <v>0</v>
      </c>
      <c r="J62" s="41">
        <f>creswm!J$2</f>
        <v>0</v>
      </c>
      <c r="K62" s="41">
        <f>creswm!K$2</f>
        <v>0</v>
      </c>
      <c r="L62" s="41">
        <f>creswm!L$2</f>
        <v>0</v>
      </c>
      <c r="M62" s="41">
        <f>creswm!M$2</f>
        <v>0</v>
      </c>
      <c r="N62" s="41">
        <f>creswm!N$2</f>
        <v>0</v>
      </c>
      <c r="O62" s="41">
        <f>creswm!O$2</f>
        <v>0</v>
      </c>
      <c r="P62" s="41">
        <f>creswm!P$2</f>
        <v>0</v>
      </c>
      <c r="Q62" s="41">
        <f>creswm!Q$2</f>
        <v>0</v>
      </c>
      <c r="R62" s="41">
        <f>creswm!R$2</f>
        <v>0</v>
      </c>
    </row>
    <row r="63" spans="1:18" ht="11.25" customHeight="1" x14ac:dyDescent="0.25">
      <c r="A63" s="42" t="s">
        <v>43</v>
      </c>
      <c r="B63" s="32" t="str">
        <f ca="1">HYPERLINK("#"&amp;CELL("address",cresdr!$C$2),"cresdr")</f>
        <v>cresdr</v>
      </c>
      <c r="C63" s="41">
        <f>cresdr!C$2</f>
        <v>0</v>
      </c>
      <c r="D63" s="41">
        <f>cresdr!D$2</f>
        <v>0</v>
      </c>
      <c r="E63" s="41">
        <f>cresdr!E$2</f>
        <v>0</v>
      </c>
      <c r="F63" s="41">
        <f>cresdr!F$2</f>
        <v>0</v>
      </c>
      <c r="G63" s="41">
        <f>cresdr!G$2</f>
        <v>0</v>
      </c>
      <c r="H63" s="41">
        <f>cresdr!H$2</f>
        <v>0</v>
      </c>
      <c r="I63" s="41">
        <f>cresdr!I$2</f>
        <v>0</v>
      </c>
      <c r="J63" s="41">
        <f>cresdr!J$2</f>
        <v>0</v>
      </c>
      <c r="K63" s="41">
        <f>cresdr!K$2</f>
        <v>0</v>
      </c>
      <c r="L63" s="41">
        <f>cresdr!L$2</f>
        <v>0</v>
      </c>
      <c r="M63" s="41">
        <f>cresdr!M$2</f>
        <v>0</v>
      </c>
      <c r="N63" s="41">
        <f>cresdr!N$2</f>
        <v>0</v>
      </c>
      <c r="O63" s="41">
        <f>cresdr!O$2</f>
        <v>0</v>
      </c>
      <c r="P63" s="41">
        <f>cresdr!P$2</f>
        <v>0</v>
      </c>
      <c r="Q63" s="41">
        <f>cresdr!Q$2</f>
        <v>0</v>
      </c>
      <c r="R63" s="41">
        <f>cresdr!R$2</f>
        <v>0</v>
      </c>
    </row>
    <row r="64" spans="1:18" ht="11.25" customHeight="1" x14ac:dyDescent="0.25">
      <c r="A64" s="42" t="s">
        <v>42</v>
      </c>
      <c r="B64" s="32" t="str">
        <f ca="1">HYPERLINK("#"&amp;CELL("address",cresdw!$C$2),"cresdw")</f>
        <v>cresdw</v>
      </c>
      <c r="C64" s="41">
        <f>cresdw!C$2</f>
        <v>0</v>
      </c>
      <c r="D64" s="41">
        <f>cresdw!D$2</f>
        <v>0</v>
      </c>
      <c r="E64" s="41">
        <f>cresdw!E$2</f>
        <v>0</v>
      </c>
      <c r="F64" s="41">
        <f>cresdw!F$2</f>
        <v>0</v>
      </c>
      <c r="G64" s="41">
        <f>cresdw!G$2</f>
        <v>0</v>
      </c>
      <c r="H64" s="41">
        <f>cresdw!H$2</f>
        <v>0</v>
      </c>
      <c r="I64" s="41">
        <f>cresdw!I$2</f>
        <v>0</v>
      </c>
      <c r="J64" s="41">
        <f>cresdw!J$2</f>
        <v>0</v>
      </c>
      <c r="K64" s="41">
        <f>cresdw!K$2</f>
        <v>0</v>
      </c>
      <c r="L64" s="41">
        <f>cresdw!L$2</f>
        <v>0</v>
      </c>
      <c r="M64" s="41">
        <f>cresdw!M$2</f>
        <v>0</v>
      </c>
      <c r="N64" s="41">
        <f>cresdw!N$2</f>
        <v>0</v>
      </c>
      <c r="O64" s="41">
        <f>cresdw!O$2</f>
        <v>0</v>
      </c>
      <c r="P64" s="41">
        <f>cresdw!P$2</f>
        <v>0</v>
      </c>
      <c r="Q64" s="41">
        <f>cresdw!Q$2</f>
        <v>0</v>
      </c>
      <c r="R64" s="41">
        <f>cresdw!R$2</f>
        <v>0</v>
      </c>
    </row>
    <row r="65" spans="1:18" ht="11.25" customHeight="1" x14ac:dyDescent="0.25">
      <c r="A65" s="42" t="s">
        <v>41</v>
      </c>
      <c r="B65" s="32" t="str">
        <f ca="1">HYPERLINK("#"&amp;CELL("address",crestv!$C$2),"crestv")</f>
        <v>crestv</v>
      </c>
      <c r="C65" s="41">
        <f>crestv!C$2</f>
        <v>0</v>
      </c>
      <c r="D65" s="41">
        <f>crestv!D$2</f>
        <v>0</v>
      </c>
      <c r="E65" s="41">
        <f>crestv!E$2</f>
        <v>0</v>
      </c>
      <c r="F65" s="41">
        <f>crestv!F$2</f>
        <v>0</v>
      </c>
      <c r="G65" s="41">
        <f>crestv!G$2</f>
        <v>0</v>
      </c>
      <c r="H65" s="41">
        <f>crestv!H$2</f>
        <v>0</v>
      </c>
      <c r="I65" s="41">
        <f>crestv!I$2</f>
        <v>0</v>
      </c>
      <c r="J65" s="41">
        <f>crestv!J$2</f>
        <v>0</v>
      </c>
      <c r="K65" s="41">
        <f>crestv!K$2</f>
        <v>0</v>
      </c>
      <c r="L65" s="41">
        <f>crestv!L$2</f>
        <v>0</v>
      </c>
      <c r="M65" s="41">
        <f>crestv!M$2</f>
        <v>0</v>
      </c>
      <c r="N65" s="41">
        <f>crestv!N$2</f>
        <v>0</v>
      </c>
      <c r="O65" s="41">
        <f>crestv!O$2</f>
        <v>0</v>
      </c>
      <c r="P65" s="41">
        <f>crestv!P$2</f>
        <v>0</v>
      </c>
      <c r="Q65" s="41">
        <f>crestv!Q$2</f>
        <v>0</v>
      </c>
      <c r="R65" s="41">
        <f>crestv!R$2</f>
        <v>0</v>
      </c>
    </row>
    <row r="66" spans="1:18" ht="11.25" customHeight="1" x14ac:dyDescent="0.25">
      <c r="A66" s="42" t="s">
        <v>40</v>
      </c>
      <c r="B66" s="32" t="str">
        <f ca="1">HYPERLINK("#"&amp;CELL("address",cresit!$C$2),"cresit")</f>
        <v>cresit</v>
      </c>
      <c r="C66" s="41">
        <f>cresit!C$2</f>
        <v>0</v>
      </c>
      <c r="D66" s="41">
        <f>cresit!D$2</f>
        <v>0</v>
      </c>
      <c r="E66" s="41">
        <f>cresit!E$2</f>
        <v>0</v>
      </c>
      <c r="F66" s="41">
        <f>cresit!F$2</f>
        <v>0</v>
      </c>
      <c r="G66" s="41">
        <f>cresit!G$2</f>
        <v>0</v>
      </c>
      <c r="H66" s="41">
        <f>cresit!H$2</f>
        <v>0</v>
      </c>
      <c r="I66" s="41">
        <f>cresit!I$2</f>
        <v>0</v>
      </c>
      <c r="J66" s="41">
        <f>cresit!J$2</f>
        <v>0</v>
      </c>
      <c r="K66" s="41">
        <f>cresit!K$2</f>
        <v>0</v>
      </c>
      <c r="L66" s="41">
        <f>cresit!L$2</f>
        <v>0</v>
      </c>
      <c r="M66" s="41">
        <f>cresit!M$2</f>
        <v>0</v>
      </c>
      <c r="N66" s="41">
        <f>cresit!N$2</f>
        <v>0</v>
      </c>
      <c r="O66" s="41">
        <f>cresit!O$2</f>
        <v>0</v>
      </c>
      <c r="P66" s="41">
        <f>cresit!P$2</f>
        <v>0</v>
      </c>
      <c r="Q66" s="41">
        <f>cresit!Q$2</f>
        <v>0</v>
      </c>
      <c r="R66" s="41">
        <f>cresit!R$2</f>
        <v>0</v>
      </c>
    </row>
    <row r="67" spans="1:18" ht="11.25" customHeight="1" x14ac:dyDescent="0.25">
      <c r="A67" s="42" t="s">
        <v>39</v>
      </c>
      <c r="B67" s="32" t="str">
        <f ca="1">HYPERLINK("#"&amp;CELL("address",cresli!$C$2),"cresli")</f>
        <v>cresli</v>
      </c>
      <c r="C67" s="41">
        <f>cresli!C$2</f>
        <v>0</v>
      </c>
      <c r="D67" s="41">
        <f>cresli!D$2</f>
        <v>0</v>
      </c>
      <c r="E67" s="41">
        <f>cresli!E$2</f>
        <v>0</v>
      </c>
      <c r="F67" s="41">
        <f>cresli!F$2</f>
        <v>0</v>
      </c>
      <c r="G67" s="41">
        <f>cresli!G$2</f>
        <v>0</v>
      </c>
      <c r="H67" s="41">
        <f>cresli!H$2</f>
        <v>0</v>
      </c>
      <c r="I67" s="41">
        <f>cresli!I$2</f>
        <v>0</v>
      </c>
      <c r="J67" s="41">
        <f>cresli!J$2</f>
        <v>0</v>
      </c>
      <c r="K67" s="41">
        <f>cresli!K$2</f>
        <v>0</v>
      </c>
      <c r="L67" s="41">
        <f>cresli!L$2</f>
        <v>0</v>
      </c>
      <c r="M67" s="41">
        <f>cresli!M$2</f>
        <v>0</v>
      </c>
      <c r="N67" s="41">
        <f>cresli!N$2</f>
        <v>0</v>
      </c>
      <c r="O67" s="41">
        <f>cresli!O$2</f>
        <v>0</v>
      </c>
      <c r="P67" s="41">
        <f>cresli!P$2</f>
        <v>0</v>
      </c>
      <c r="Q67" s="41">
        <f>cresli!Q$2</f>
        <v>0</v>
      </c>
      <c r="R67" s="41">
        <f>cresli!R$2</f>
        <v>0</v>
      </c>
    </row>
    <row r="68" spans="1:18" ht="11.25" customHeight="1" x14ac:dyDescent="0.25">
      <c r="A68" s="42" t="s">
        <v>38</v>
      </c>
      <c r="B68" s="32" t="str">
        <f ca="1">HYPERLINK("#"&amp;CELL("address",cresoa!$C$2),"cresoa")</f>
        <v>cresoa</v>
      </c>
      <c r="C68" s="41">
        <f>cresoa!C$2</f>
        <v>0</v>
      </c>
      <c r="D68" s="41">
        <f>cresoa!D$2</f>
        <v>0</v>
      </c>
      <c r="E68" s="41">
        <f>cresoa!E$2</f>
        <v>0</v>
      </c>
      <c r="F68" s="41">
        <f>cresoa!F$2</f>
        <v>0</v>
      </c>
      <c r="G68" s="41">
        <f>cresoa!G$2</f>
        <v>0</v>
      </c>
      <c r="H68" s="41">
        <f>cresoa!H$2</f>
        <v>0</v>
      </c>
      <c r="I68" s="41">
        <f>cresoa!I$2</f>
        <v>0</v>
      </c>
      <c r="J68" s="41">
        <f>cresoa!J$2</f>
        <v>0</v>
      </c>
      <c r="K68" s="41">
        <f>cresoa!K$2</f>
        <v>0</v>
      </c>
      <c r="L68" s="41">
        <f>cresoa!L$2</f>
        <v>0</v>
      </c>
      <c r="M68" s="41">
        <f>cresoa!M$2</f>
        <v>0</v>
      </c>
      <c r="N68" s="41">
        <f>cresoa!N$2</f>
        <v>0</v>
      </c>
      <c r="O68" s="41">
        <f>cresoa!O$2</f>
        <v>0</v>
      </c>
      <c r="P68" s="41">
        <f>cresoa!P$2</f>
        <v>0</v>
      </c>
      <c r="Q68" s="41">
        <f>cresoa!Q$2</f>
        <v>0</v>
      </c>
      <c r="R68" s="41">
        <f>cresoa!R$2</f>
        <v>0</v>
      </c>
    </row>
    <row r="69" spans="1:18" ht="11.25" customHeight="1" x14ac:dyDescent="0.25">
      <c r="A69" s="38" t="s">
        <v>37</v>
      </c>
      <c r="B69" s="32" t="str">
        <f ca="1">HYPERLINK("#"&amp;CELL("address",cser!$C$2),"cser")</f>
        <v>cser</v>
      </c>
      <c r="C69" s="39">
        <f>cser!C$2</f>
        <v>26311.283254828893</v>
      </c>
      <c r="D69" s="39">
        <f>cser!D$2</f>
        <v>27406.850320477402</v>
      </c>
      <c r="E69" s="39">
        <f>cser!E$2</f>
        <v>24680.595170674518</v>
      </c>
      <c r="F69" s="39">
        <f>cser!F$2</f>
        <v>28374.685433301314</v>
      </c>
      <c r="G69" s="39">
        <f>cser!G$2</f>
        <v>28914.303254163478</v>
      </c>
      <c r="H69" s="39">
        <f>cser!H$2</f>
        <v>35183.38130291838</v>
      </c>
      <c r="I69" s="39">
        <f>cser!I$2</f>
        <v>32568.062480184595</v>
      </c>
      <c r="J69" s="39">
        <f>cser!J$2</f>
        <v>32567.499645604243</v>
      </c>
      <c r="K69" s="39">
        <f>cser!K$2</f>
        <v>33371.66053357441</v>
      </c>
      <c r="L69" s="39">
        <f>cser!L$2</f>
        <v>31521.768821601261</v>
      </c>
      <c r="M69" s="39">
        <f>cser!M$2</f>
        <v>33726.385084236266</v>
      </c>
      <c r="N69" s="39">
        <f>cser!N$2</f>
        <v>26635.295210372275</v>
      </c>
      <c r="O69" s="39">
        <f>cser!O$2</f>
        <v>29299.592217409147</v>
      </c>
      <c r="P69" s="39">
        <f>cser!P$2</f>
        <v>28810.228837280607</v>
      </c>
      <c r="Q69" s="39">
        <f>cser!Q$2</f>
        <v>23648.145998152482</v>
      </c>
      <c r="R69" s="39">
        <f>cser!R$2</f>
        <v>23410.557100521019</v>
      </c>
    </row>
    <row r="70" spans="1:18" ht="11.25" customHeight="1" x14ac:dyDescent="0.25">
      <c r="A70" s="42" t="s">
        <v>36</v>
      </c>
      <c r="B70" s="32" t="str">
        <f ca="1">HYPERLINK("#"&amp;CELL("address",csersh!$C$2),"csersh")</f>
        <v>csersh</v>
      </c>
      <c r="C70" s="41">
        <f>csersh!C$2</f>
        <v>21143.903095058387</v>
      </c>
      <c r="D70" s="41">
        <f>csersh!D$2</f>
        <v>22701.378440792458</v>
      </c>
      <c r="E70" s="41">
        <f>csersh!E$2</f>
        <v>19293.470306430008</v>
      </c>
      <c r="F70" s="41">
        <f>csersh!F$2</f>
        <v>22716.734734907142</v>
      </c>
      <c r="G70" s="41">
        <f>csersh!G$2</f>
        <v>23019.448479254039</v>
      </c>
      <c r="H70" s="41">
        <f>csersh!H$2</f>
        <v>29528.156437016958</v>
      </c>
      <c r="I70" s="41">
        <f>csersh!I$2</f>
        <v>27179.861622569264</v>
      </c>
      <c r="J70" s="41">
        <f>csersh!J$2</f>
        <v>27063.066503859529</v>
      </c>
      <c r="K70" s="41">
        <f>csersh!K$2</f>
        <v>27698.5653109794</v>
      </c>
      <c r="L70" s="41">
        <f>csersh!L$2</f>
        <v>25934.671350822195</v>
      </c>
      <c r="M70" s="41">
        <f>csersh!M$2</f>
        <v>28128.659842988825</v>
      </c>
      <c r="N70" s="41">
        <f>csersh!N$2</f>
        <v>21196.703074397119</v>
      </c>
      <c r="O70" s="41">
        <f>csersh!O$2</f>
        <v>24051.807781209165</v>
      </c>
      <c r="P70" s="41">
        <f>csersh!P$2</f>
        <v>23697.04428063659</v>
      </c>
      <c r="Q70" s="41">
        <f>csersh!Q$2</f>
        <v>18514.133445294879</v>
      </c>
      <c r="R70" s="41">
        <f>csersh!R$2</f>
        <v>18141.096780147644</v>
      </c>
    </row>
    <row r="71" spans="1:18" ht="11.25" customHeight="1" x14ac:dyDescent="0.25">
      <c r="A71" s="42" t="s">
        <v>35</v>
      </c>
      <c r="B71" s="32" t="str">
        <f ca="1">HYPERLINK("#"&amp;CELL("address",csersc!$C$2),"csersc")</f>
        <v>csersc</v>
      </c>
      <c r="C71" s="41">
        <f>csersc!C$2</f>
        <v>3.1458524325395909</v>
      </c>
      <c r="D71" s="41">
        <f>csersc!D$2</f>
        <v>4.0104617809448007</v>
      </c>
      <c r="E71" s="41">
        <f>csersc!E$2</f>
        <v>5.5153252241377784</v>
      </c>
      <c r="F71" s="41">
        <f>csersc!F$2</f>
        <v>5.8940607868980619</v>
      </c>
      <c r="G71" s="41">
        <f>csersc!G$2</f>
        <v>6.5831736110948755</v>
      </c>
      <c r="H71" s="41">
        <f>csersc!H$2</f>
        <v>7.1711883167680748</v>
      </c>
      <c r="I71" s="41">
        <f>csersc!I$2</f>
        <v>8.56529776176904</v>
      </c>
      <c r="J71" s="41">
        <f>csersc!J$2</f>
        <v>11.712173377231982</v>
      </c>
      <c r="K71" s="41">
        <f>csersc!K$2</f>
        <v>14.581214453330638</v>
      </c>
      <c r="L71" s="41">
        <f>csersc!L$2</f>
        <v>16.883327029917403</v>
      </c>
      <c r="M71" s="41">
        <f>csersc!M$2</f>
        <v>19.317931539420215</v>
      </c>
      <c r="N71" s="41">
        <f>csersc!N$2</f>
        <v>25.729504242388977</v>
      </c>
      <c r="O71" s="41">
        <f>csersc!O$2</f>
        <v>38.985263481645227</v>
      </c>
      <c r="P71" s="41">
        <f>csersc!P$2</f>
        <v>59.41868704933902</v>
      </c>
      <c r="Q71" s="41">
        <f>csersc!Q$2</f>
        <v>113.08777978920753</v>
      </c>
      <c r="R71" s="41">
        <f>csersc!R$2</f>
        <v>154.82574777045244</v>
      </c>
    </row>
    <row r="72" spans="1:18" ht="11.25" customHeight="1" x14ac:dyDescent="0.25">
      <c r="A72" s="42" t="s">
        <v>34</v>
      </c>
      <c r="B72" s="32" t="str">
        <f ca="1">HYPERLINK("#"&amp;CELL("address",cserhw!$C$2),"cserhw")</f>
        <v>cserhw</v>
      </c>
      <c r="C72" s="41">
        <f>cserhw!C$2</f>
        <v>2774.1721384236707</v>
      </c>
      <c r="D72" s="41">
        <f>cserhw!D$2</f>
        <v>2787.4379584545836</v>
      </c>
      <c r="E72" s="41">
        <f>cserhw!E$2</f>
        <v>2779.5121926785096</v>
      </c>
      <c r="F72" s="41">
        <f>cserhw!F$2</f>
        <v>2830.1449992593621</v>
      </c>
      <c r="G72" s="41">
        <f>cserhw!G$2</f>
        <v>2871.9357803021385</v>
      </c>
      <c r="H72" s="41">
        <f>cserhw!H$2</f>
        <v>2839.3589692179889</v>
      </c>
      <c r="I72" s="41">
        <f>cserhw!I$2</f>
        <v>2777.60051478483</v>
      </c>
      <c r="J72" s="41">
        <f>cserhw!J$2</f>
        <v>2764.2810161178995</v>
      </c>
      <c r="K72" s="41">
        <f>cserhw!K$2</f>
        <v>2784.5909634406139</v>
      </c>
      <c r="L72" s="41">
        <f>cserhw!L$2</f>
        <v>2772.4153855541363</v>
      </c>
      <c r="M72" s="41">
        <f>cserhw!M$2</f>
        <v>2698.9797855038569</v>
      </c>
      <c r="N72" s="41">
        <f>cserhw!N$2</f>
        <v>2686.898788117292</v>
      </c>
      <c r="O72" s="41">
        <f>cserhw!O$2</f>
        <v>2677.8161088118809</v>
      </c>
      <c r="P72" s="41">
        <f>cserhw!P$2</f>
        <v>2665.127505477094</v>
      </c>
      <c r="Q72" s="41">
        <f>cserhw!Q$2</f>
        <v>2661.7961719773716</v>
      </c>
      <c r="R72" s="41">
        <f>cserhw!R$2</f>
        <v>2635.5728540688656</v>
      </c>
    </row>
    <row r="73" spans="1:18" ht="11.25" customHeight="1" x14ac:dyDescent="0.25">
      <c r="A73" s="42" t="s">
        <v>33</v>
      </c>
      <c r="B73" s="32" t="str">
        <f ca="1">HYPERLINK("#"&amp;CELL("address",cserca!$C$2),"cserca")</f>
        <v>cserca</v>
      </c>
      <c r="C73" s="41">
        <f>cserca!C$2</f>
        <v>2390.0621689142918</v>
      </c>
      <c r="D73" s="41">
        <f>cserca!D$2</f>
        <v>1914.0234594494182</v>
      </c>
      <c r="E73" s="41">
        <f>cserca!E$2</f>
        <v>2602.0973463418582</v>
      </c>
      <c r="F73" s="41">
        <f>cserca!F$2</f>
        <v>2821.9116383479095</v>
      </c>
      <c r="G73" s="41">
        <f>cserca!G$2</f>
        <v>3016.3358209962043</v>
      </c>
      <c r="H73" s="41">
        <f>cserca!H$2</f>
        <v>2808.6947083666751</v>
      </c>
      <c r="I73" s="41">
        <f>cserca!I$2</f>
        <v>2602.0350450687379</v>
      </c>
      <c r="J73" s="41">
        <f>cserca!J$2</f>
        <v>2728.4399522495764</v>
      </c>
      <c r="K73" s="41">
        <f>cserca!K$2</f>
        <v>2873.9230447010677</v>
      </c>
      <c r="L73" s="41">
        <f>cserca!L$2</f>
        <v>2797.7987581950165</v>
      </c>
      <c r="M73" s="41">
        <f>cserca!M$2</f>
        <v>2879.427524204169</v>
      </c>
      <c r="N73" s="41">
        <f>cserca!N$2</f>
        <v>2725.9638436154723</v>
      </c>
      <c r="O73" s="41">
        <f>cserca!O$2</f>
        <v>2530.9830639064544</v>
      </c>
      <c r="P73" s="41">
        <f>cserca!P$2</f>
        <v>2388.6383641175817</v>
      </c>
      <c r="Q73" s="41">
        <f>cserca!Q$2</f>
        <v>2359.1286010910244</v>
      </c>
      <c r="R73" s="41">
        <f>cserca!R$2</f>
        <v>2479.0617185340566</v>
      </c>
    </row>
    <row r="74" spans="1:18" ht="11.25" customHeight="1" x14ac:dyDescent="0.25">
      <c r="A74" s="42" t="s">
        <v>32</v>
      </c>
      <c r="B74" s="32" t="str">
        <f ca="1">HYPERLINK("#"&amp;CELL("address",cserve!$C$2),"cserve")</f>
        <v>cserve</v>
      </c>
      <c r="C74" s="41">
        <f>cserve!C$2</f>
        <v>0</v>
      </c>
      <c r="D74" s="41">
        <f>cserve!D$2</f>
        <v>0</v>
      </c>
      <c r="E74" s="41">
        <f>cserve!E$2</f>
        <v>0</v>
      </c>
      <c r="F74" s="41">
        <f>cserve!F$2</f>
        <v>0</v>
      </c>
      <c r="G74" s="41">
        <f>cserve!G$2</f>
        <v>0</v>
      </c>
      <c r="H74" s="41">
        <f>cserve!H$2</f>
        <v>0</v>
      </c>
      <c r="I74" s="41">
        <f>cserve!I$2</f>
        <v>0</v>
      </c>
      <c r="J74" s="41">
        <f>cserve!J$2</f>
        <v>0</v>
      </c>
      <c r="K74" s="41">
        <f>cserve!K$2</f>
        <v>0</v>
      </c>
      <c r="L74" s="41">
        <f>cserve!L$2</f>
        <v>0</v>
      </c>
      <c r="M74" s="41">
        <f>cserve!M$2</f>
        <v>0</v>
      </c>
      <c r="N74" s="41">
        <f>cserve!N$2</f>
        <v>0</v>
      </c>
      <c r="O74" s="41">
        <f>cserve!O$2</f>
        <v>0</v>
      </c>
      <c r="P74" s="41">
        <f>cserve!P$2</f>
        <v>0</v>
      </c>
      <c r="Q74" s="41">
        <f>cserve!Q$2</f>
        <v>0</v>
      </c>
      <c r="R74" s="41">
        <f>cserve!R$2</f>
        <v>0</v>
      </c>
    </row>
    <row r="75" spans="1:18" ht="11.25" customHeight="1" x14ac:dyDescent="0.25">
      <c r="A75" s="42" t="s">
        <v>31</v>
      </c>
      <c r="B75" s="32" t="str">
        <f ca="1">HYPERLINK("#"&amp;CELL("address",csersl!$C$2),"csersl")</f>
        <v>csersl</v>
      </c>
      <c r="C75" s="41">
        <f>csersl!C$2</f>
        <v>0</v>
      </c>
      <c r="D75" s="41">
        <f>csersl!D$2</f>
        <v>0</v>
      </c>
      <c r="E75" s="41">
        <f>csersl!E$2</f>
        <v>0</v>
      </c>
      <c r="F75" s="41">
        <f>csersl!F$2</f>
        <v>0</v>
      </c>
      <c r="G75" s="41">
        <f>csersl!G$2</f>
        <v>0</v>
      </c>
      <c r="H75" s="41">
        <f>csersl!H$2</f>
        <v>0</v>
      </c>
      <c r="I75" s="41">
        <f>csersl!I$2</f>
        <v>0</v>
      </c>
      <c r="J75" s="41">
        <f>csersl!J$2</f>
        <v>0</v>
      </c>
      <c r="K75" s="41">
        <f>csersl!K$2</f>
        <v>0</v>
      </c>
      <c r="L75" s="41">
        <f>csersl!L$2</f>
        <v>0</v>
      </c>
      <c r="M75" s="41">
        <f>csersl!M$2</f>
        <v>0</v>
      </c>
      <c r="N75" s="41">
        <f>csersl!N$2</f>
        <v>0</v>
      </c>
      <c r="O75" s="41">
        <f>csersl!O$2</f>
        <v>0</v>
      </c>
      <c r="P75" s="41">
        <f>csersl!P$2</f>
        <v>0</v>
      </c>
      <c r="Q75" s="41">
        <f>csersl!Q$2</f>
        <v>0</v>
      </c>
      <c r="R75" s="41">
        <f>csersl!R$2</f>
        <v>0</v>
      </c>
    </row>
    <row r="76" spans="1:18" ht="11.25" customHeight="1" x14ac:dyDescent="0.25">
      <c r="A76" s="42" t="s">
        <v>30</v>
      </c>
      <c r="B76" s="32" t="str">
        <f ca="1">HYPERLINK("#"&amp;CELL("address",cserbl!$C$2),"cserbl")</f>
        <v>cserbl</v>
      </c>
      <c r="C76" s="41">
        <f>cserbl!C$2</f>
        <v>0</v>
      </c>
      <c r="D76" s="41">
        <f>cserbl!D$2</f>
        <v>0</v>
      </c>
      <c r="E76" s="41">
        <f>cserbl!E$2</f>
        <v>0</v>
      </c>
      <c r="F76" s="41">
        <f>cserbl!F$2</f>
        <v>0</v>
      </c>
      <c r="G76" s="41">
        <f>cserbl!G$2</f>
        <v>0</v>
      </c>
      <c r="H76" s="41">
        <f>cserbl!H$2</f>
        <v>0</v>
      </c>
      <c r="I76" s="41">
        <f>cserbl!I$2</f>
        <v>0</v>
      </c>
      <c r="J76" s="41">
        <f>cserbl!J$2</f>
        <v>0</v>
      </c>
      <c r="K76" s="41">
        <f>cserbl!K$2</f>
        <v>0</v>
      </c>
      <c r="L76" s="41">
        <f>cserbl!L$2</f>
        <v>0</v>
      </c>
      <c r="M76" s="41">
        <f>cserbl!M$2</f>
        <v>0</v>
      </c>
      <c r="N76" s="41">
        <f>cserbl!N$2</f>
        <v>0</v>
      </c>
      <c r="O76" s="41">
        <f>cserbl!O$2</f>
        <v>0</v>
      </c>
      <c r="P76" s="41">
        <f>cserbl!P$2</f>
        <v>0</v>
      </c>
      <c r="Q76" s="41">
        <f>cserbl!Q$2</f>
        <v>0</v>
      </c>
      <c r="R76" s="41">
        <f>cserbl!R$2</f>
        <v>0</v>
      </c>
    </row>
    <row r="77" spans="1:18" ht="11.25" customHeight="1" x14ac:dyDescent="0.25">
      <c r="A77" s="42" t="s">
        <v>29</v>
      </c>
      <c r="B77" s="32" t="str">
        <f ca="1">HYPERLINK("#"&amp;CELL("address",csercr!$C$2),"csercr")</f>
        <v>csercr</v>
      </c>
      <c r="C77" s="41">
        <f>csercr!C$2</f>
        <v>0</v>
      </c>
      <c r="D77" s="41">
        <f>csercr!D$2</f>
        <v>0</v>
      </c>
      <c r="E77" s="41">
        <f>csercr!E$2</f>
        <v>0</v>
      </c>
      <c r="F77" s="41">
        <f>csercr!F$2</f>
        <v>0</v>
      </c>
      <c r="G77" s="41">
        <f>csercr!G$2</f>
        <v>0</v>
      </c>
      <c r="H77" s="41">
        <f>csercr!H$2</f>
        <v>0</v>
      </c>
      <c r="I77" s="41">
        <f>csercr!I$2</f>
        <v>0</v>
      </c>
      <c r="J77" s="41">
        <f>csercr!J$2</f>
        <v>0</v>
      </c>
      <c r="K77" s="41">
        <f>csercr!K$2</f>
        <v>0</v>
      </c>
      <c r="L77" s="41">
        <f>csercr!L$2</f>
        <v>0</v>
      </c>
      <c r="M77" s="41">
        <f>csercr!M$2</f>
        <v>0</v>
      </c>
      <c r="N77" s="41">
        <f>csercr!N$2</f>
        <v>0</v>
      </c>
      <c r="O77" s="41">
        <f>csercr!O$2</f>
        <v>0</v>
      </c>
      <c r="P77" s="41">
        <f>csercr!P$2</f>
        <v>0</v>
      </c>
      <c r="Q77" s="41">
        <f>csercr!Q$2</f>
        <v>0</v>
      </c>
      <c r="R77" s="41">
        <f>csercr!R$2</f>
        <v>0</v>
      </c>
    </row>
    <row r="78" spans="1:18" ht="11.25" customHeight="1" x14ac:dyDescent="0.25">
      <c r="A78" s="42" t="s">
        <v>28</v>
      </c>
      <c r="B78" s="32" t="str">
        <f ca="1">HYPERLINK("#"&amp;CELL("address",cserbt!$C$2),"cserbt")</f>
        <v>cserbt</v>
      </c>
      <c r="C78" s="41">
        <f>cserbt!C$2</f>
        <v>0</v>
      </c>
      <c r="D78" s="41">
        <f>cserbt!D$2</f>
        <v>0</v>
      </c>
      <c r="E78" s="41">
        <f>cserbt!E$2</f>
        <v>0</v>
      </c>
      <c r="F78" s="41">
        <f>cserbt!F$2</f>
        <v>0</v>
      </c>
      <c r="G78" s="41">
        <f>cserbt!G$2</f>
        <v>0</v>
      </c>
      <c r="H78" s="41">
        <f>cserbt!H$2</f>
        <v>0</v>
      </c>
      <c r="I78" s="41">
        <f>cserbt!I$2</f>
        <v>0</v>
      </c>
      <c r="J78" s="41">
        <f>cserbt!J$2</f>
        <v>0</v>
      </c>
      <c r="K78" s="41">
        <f>cserbt!K$2</f>
        <v>0</v>
      </c>
      <c r="L78" s="41">
        <f>cserbt!L$2</f>
        <v>0</v>
      </c>
      <c r="M78" s="41">
        <f>cserbt!M$2</f>
        <v>0</v>
      </c>
      <c r="N78" s="41">
        <f>cserbt!N$2</f>
        <v>0</v>
      </c>
      <c r="O78" s="41">
        <f>cserbt!O$2</f>
        <v>0</v>
      </c>
      <c r="P78" s="41">
        <f>cserbt!P$2</f>
        <v>0</v>
      </c>
      <c r="Q78" s="41">
        <f>cserbt!Q$2</f>
        <v>0</v>
      </c>
      <c r="R78" s="41">
        <f>cserbt!R$2</f>
        <v>0</v>
      </c>
    </row>
    <row r="79" spans="1:18" ht="11.25" customHeight="1" x14ac:dyDescent="0.25">
      <c r="A79" s="42" t="s">
        <v>27</v>
      </c>
      <c r="B79" s="32" t="str">
        <f ca="1">HYPERLINK("#"&amp;CELL("address",cserit!$C$2),"cserit")</f>
        <v>cserit</v>
      </c>
      <c r="C79" s="41">
        <f>cserit!C$2</f>
        <v>0</v>
      </c>
      <c r="D79" s="41">
        <f>cserit!D$2</f>
        <v>0</v>
      </c>
      <c r="E79" s="41">
        <f>cserit!E$2</f>
        <v>0</v>
      </c>
      <c r="F79" s="41">
        <f>cserit!F$2</f>
        <v>0</v>
      </c>
      <c r="G79" s="41">
        <f>cserit!G$2</f>
        <v>0</v>
      </c>
      <c r="H79" s="41">
        <f>cserit!H$2</f>
        <v>0</v>
      </c>
      <c r="I79" s="41">
        <f>cserit!I$2</f>
        <v>0</v>
      </c>
      <c r="J79" s="41">
        <f>cserit!J$2</f>
        <v>0</v>
      </c>
      <c r="K79" s="41">
        <f>cserit!K$2</f>
        <v>0</v>
      </c>
      <c r="L79" s="41">
        <f>cserit!L$2</f>
        <v>0</v>
      </c>
      <c r="M79" s="41">
        <f>cserit!M$2</f>
        <v>0</v>
      </c>
      <c r="N79" s="41">
        <f>cserit!N$2</f>
        <v>0</v>
      </c>
      <c r="O79" s="41">
        <f>cserit!O$2</f>
        <v>0</v>
      </c>
      <c r="P79" s="41">
        <f>cserit!P$2</f>
        <v>0</v>
      </c>
      <c r="Q79" s="41">
        <f>cserit!Q$2</f>
        <v>0</v>
      </c>
      <c r="R79" s="41">
        <f>cserit!R$2</f>
        <v>0</v>
      </c>
    </row>
    <row r="80" spans="1:18" ht="11.25" customHeight="1" x14ac:dyDescent="0.25">
      <c r="A80" s="38" t="s">
        <v>26</v>
      </c>
      <c r="B80" s="32" t="str">
        <f ca="1">HYPERLINK("#"&amp;CELL("address",cagr!$C$2),"cagr")</f>
        <v>cagr</v>
      </c>
      <c r="C80" s="39">
        <f>cagr!C$2</f>
        <v>12093.319398355128</v>
      </c>
      <c r="D80" s="39">
        <f>cagr!D$2</f>
        <v>12500.269190332383</v>
      </c>
      <c r="E80" s="39">
        <f>cagr!E$2</f>
        <v>12850.642519586239</v>
      </c>
      <c r="F80" s="39">
        <f>cagr!F$2</f>
        <v>12736.304109022753</v>
      </c>
      <c r="G80" s="39">
        <f>cagr!G$2</f>
        <v>13390.815166392133</v>
      </c>
      <c r="H80" s="39">
        <f>cagr!H$2</f>
        <v>12939.70806935472</v>
      </c>
      <c r="I80" s="39">
        <f>cagr!I$2</f>
        <v>12571.589046819456</v>
      </c>
      <c r="J80" s="39">
        <f>cagr!J$2</f>
        <v>12227.163802209543</v>
      </c>
      <c r="K80" s="39">
        <f>cagr!K$2</f>
        <v>12421.619106427872</v>
      </c>
      <c r="L80" s="39">
        <f>cagr!L$2</f>
        <v>12107.065300267353</v>
      </c>
      <c r="M80" s="39">
        <f>cagr!M$2</f>
        <v>12037.434924556028</v>
      </c>
      <c r="N80" s="39">
        <f>cagr!N$2</f>
        <v>12147.781530014227</v>
      </c>
      <c r="O80" s="39">
        <f>cagr!O$2</f>
        <v>11684.269884940017</v>
      </c>
      <c r="P80" s="39">
        <f>cagr!P$2</f>
        <v>11793.768566130855</v>
      </c>
      <c r="Q80" s="39">
        <f>cagr!Q$2</f>
        <v>11696.018369587766</v>
      </c>
      <c r="R80" s="39">
        <f>cagr!R$2</f>
        <v>11457.758630362574</v>
      </c>
    </row>
    <row r="81" spans="1:18" ht="11.25" customHeight="1" x14ac:dyDescent="0.25">
      <c r="A81" s="36" t="s">
        <v>25</v>
      </c>
      <c r="B81" s="32" t="str">
        <f ca="1">HYPERLINK("#"&amp;CELL("address",CTR!$C$2),"CTR")</f>
        <v>CTR</v>
      </c>
      <c r="C81" s="37">
        <f>CTR!C$2</f>
        <v>149271.54355386051</v>
      </c>
      <c r="D81" s="37">
        <f>CTR!D$2</f>
        <v>150872.58300020391</v>
      </c>
      <c r="E81" s="37">
        <f>CTR!E$2</f>
        <v>150844.99529418489</v>
      </c>
      <c r="F81" s="37">
        <f>CTR!F$2</f>
        <v>149354.4339579136</v>
      </c>
      <c r="G81" s="37">
        <f>CTR!G$2</f>
        <v>150619.57090879566</v>
      </c>
      <c r="H81" s="37">
        <f>CTR!H$2</f>
        <v>148506.98729264166</v>
      </c>
      <c r="I81" s="37">
        <f>CTR!I$2</f>
        <v>149592.01899069521</v>
      </c>
      <c r="J81" s="37">
        <f>CTR!J$2</f>
        <v>149415.87216471226</v>
      </c>
      <c r="K81" s="37">
        <f>CTR!K$2</f>
        <v>143437.43870831921</v>
      </c>
      <c r="L81" s="37">
        <f>CTR!L$2</f>
        <v>140441.77176430679</v>
      </c>
      <c r="M81" s="37">
        <f>CTR!M$2</f>
        <v>141081.31002141006</v>
      </c>
      <c r="N81" s="37">
        <f>CTR!N$2</f>
        <v>141459.0285472837</v>
      </c>
      <c r="O81" s="37">
        <f>CTR!O$2</f>
        <v>139941.41803351277</v>
      </c>
      <c r="P81" s="37">
        <f>CTR!P$2</f>
        <v>138904.18040783677</v>
      </c>
      <c r="Q81" s="37">
        <f>CTR!Q$2</f>
        <v>139291.4391813729</v>
      </c>
      <c r="R81" s="37">
        <f>CTR!R$2</f>
        <v>141348.97758170028</v>
      </c>
    </row>
    <row r="82" spans="1:18" ht="11.25" customHeight="1" x14ac:dyDescent="0.25">
      <c r="A82" s="38" t="s">
        <v>24</v>
      </c>
      <c r="B82" s="32" t="str">
        <f ca="1">HYPERLINK("#"&amp;CELL("address",ctro!$C$2),"ctro")</f>
        <v>ctro</v>
      </c>
      <c r="C82" s="39">
        <f>ctro!C$2</f>
        <v>128237.22395686322</v>
      </c>
      <c r="D82" s="39">
        <f>ctro!D$2</f>
        <v>130477.63649163063</v>
      </c>
      <c r="E82" s="39">
        <f>ctro!E$2</f>
        <v>130567.15587430332</v>
      </c>
      <c r="F82" s="39">
        <f>ctro!F$2</f>
        <v>129339.61924378182</v>
      </c>
      <c r="G82" s="39">
        <f>ctro!G$2</f>
        <v>129490.3845071523</v>
      </c>
      <c r="H82" s="39">
        <f>ctro!H$2</f>
        <v>127441.50464931552</v>
      </c>
      <c r="I82" s="39">
        <f>ctro!I$2</f>
        <v>127752.37272101131</v>
      </c>
      <c r="J82" s="39">
        <f>ctro!J$2</f>
        <v>126939.52682919856</v>
      </c>
      <c r="K82" s="39">
        <f>ctro!K$2</f>
        <v>120899.30556154993</v>
      </c>
      <c r="L82" s="39">
        <f>ctro!L$2</f>
        <v>119657.28582230084</v>
      </c>
      <c r="M82" s="39">
        <f>ctro!M$2</f>
        <v>120085.76788596249</v>
      </c>
      <c r="N82" s="39">
        <f>ctro!N$2</f>
        <v>119459.47337502115</v>
      </c>
      <c r="O82" s="39">
        <f>ctro!O$2</f>
        <v>118349.48385455992</v>
      </c>
      <c r="P82" s="39">
        <f>ctro!P$2</f>
        <v>117505.88907539092</v>
      </c>
      <c r="Q82" s="39">
        <f>ctro!Q$2</f>
        <v>118100.86008425188</v>
      </c>
      <c r="R82" s="39">
        <f>ctro!R$2</f>
        <v>119180.66981095959</v>
      </c>
    </row>
    <row r="83" spans="1:18" ht="11.25" customHeight="1" x14ac:dyDescent="0.25">
      <c r="A83" s="42" t="s">
        <v>23</v>
      </c>
      <c r="B83" s="32" t="str">
        <f ca="1">HYPERLINK("#"&amp;CELL("address",cp2w!$C$2),"cp2w")</f>
        <v>cp2w</v>
      </c>
      <c r="C83" s="41">
        <f>cp2w!C$2</f>
        <v>1045.2765624552612</v>
      </c>
      <c r="D83" s="41">
        <f>cp2w!D$2</f>
        <v>1146.3568478495524</v>
      </c>
      <c r="E83" s="41">
        <f>cp2w!E$2</f>
        <v>1262.3870602804443</v>
      </c>
      <c r="F83" s="41">
        <f>cp2w!F$2</f>
        <v>1266.1830492148072</v>
      </c>
      <c r="G83" s="41">
        <f>cp2w!G$2</f>
        <v>1350.475503492044</v>
      </c>
      <c r="H83" s="41">
        <f>cp2w!H$2</f>
        <v>1381.3367532747902</v>
      </c>
      <c r="I83" s="41">
        <f>cp2w!I$2</f>
        <v>1377.9687562727222</v>
      </c>
      <c r="J83" s="41">
        <f>cp2w!J$2</f>
        <v>1403.7853387130444</v>
      </c>
      <c r="K83" s="41">
        <f>cp2w!K$2</f>
        <v>1444.3454392198462</v>
      </c>
      <c r="L83" s="41">
        <f>cp2w!L$2</f>
        <v>1529.560584574647</v>
      </c>
      <c r="M83" s="41">
        <f>cp2w!M$2</f>
        <v>1525.761778893482</v>
      </c>
      <c r="N83" s="41">
        <f>cp2w!N$2</f>
        <v>1522.0278552183995</v>
      </c>
      <c r="O83" s="41">
        <f>cp2w!O$2</f>
        <v>1517.9693266138679</v>
      </c>
      <c r="P83" s="41">
        <f>cp2w!P$2</f>
        <v>1520.4111189853772</v>
      </c>
      <c r="Q83" s="41">
        <f>cp2w!Q$2</f>
        <v>1521.439881777284</v>
      </c>
      <c r="R83" s="41">
        <f>cp2w!R$2</f>
        <v>1524.0706292451509</v>
      </c>
    </row>
    <row r="84" spans="1:18" ht="11.25" customHeight="1" x14ac:dyDescent="0.25">
      <c r="A84" s="42" t="s">
        <v>22</v>
      </c>
      <c r="B84" s="32" t="str">
        <f ca="1">HYPERLINK("#"&amp;CELL("address",ccar!$C$2),"ccar")</f>
        <v>ccar</v>
      </c>
      <c r="C84" s="41">
        <f>ccar!C$2</f>
        <v>72041.966391523674</v>
      </c>
      <c r="D84" s="41">
        <f>ccar!D$2</f>
        <v>73415.274865555984</v>
      </c>
      <c r="E84" s="41">
        <f>ccar!E$2</f>
        <v>72884.901073607878</v>
      </c>
      <c r="F84" s="41">
        <f>ccar!F$2</f>
        <v>71563.903473992308</v>
      </c>
      <c r="G84" s="41">
        <f>ccar!G$2</f>
        <v>69756.690481519807</v>
      </c>
      <c r="H84" s="41">
        <f>ccar!H$2</f>
        <v>67684.946709494441</v>
      </c>
      <c r="I84" s="41">
        <f>ccar!I$2</f>
        <v>67537.820012438606</v>
      </c>
      <c r="J84" s="41">
        <f>ccar!J$2</f>
        <v>66776.185311997906</v>
      </c>
      <c r="K84" s="41">
        <f>ccar!K$2</f>
        <v>63918.12610620843</v>
      </c>
      <c r="L84" s="41">
        <f>ccar!L$2</f>
        <v>65344.953938906372</v>
      </c>
      <c r="M84" s="41">
        <f>ccar!M$2</f>
        <v>63596.861428302902</v>
      </c>
      <c r="N84" s="41">
        <f>ccar!N$2</f>
        <v>62361.505890114749</v>
      </c>
      <c r="O84" s="41">
        <f>ccar!O$2</f>
        <v>62989.241443032079</v>
      </c>
      <c r="P84" s="41">
        <f>ccar!P$2</f>
        <v>61705.516783135361</v>
      </c>
      <c r="Q84" s="41">
        <f>ccar!Q$2</f>
        <v>62518.999360685033</v>
      </c>
      <c r="R84" s="41">
        <f>ccar!R$2</f>
        <v>63766.687397927242</v>
      </c>
    </row>
    <row r="85" spans="1:18" ht="11.25" customHeight="1" x14ac:dyDescent="0.25">
      <c r="A85" s="42" t="s">
        <v>21</v>
      </c>
      <c r="B85" s="32" t="str">
        <f ca="1">HYPERLINK("#"&amp;CELL("address",cbus!$C$2),"cbus")</f>
        <v>cbus</v>
      </c>
      <c r="C85" s="41">
        <f>cbus!C$2</f>
        <v>4895.1707064042685</v>
      </c>
      <c r="D85" s="41">
        <f>cbus!D$2</f>
        <v>4843.5945897311403</v>
      </c>
      <c r="E85" s="41">
        <f>cbus!E$2</f>
        <v>4862.9709681573295</v>
      </c>
      <c r="F85" s="41">
        <f>cbus!F$2</f>
        <v>4889.6722684442229</v>
      </c>
      <c r="G85" s="41">
        <f>cbus!G$2</f>
        <v>5053.8114654309065</v>
      </c>
      <c r="H85" s="41">
        <f>cbus!H$2</f>
        <v>5214.344903149653</v>
      </c>
      <c r="I85" s="41">
        <f>cbus!I$2</f>
        <v>5407.3175156739198</v>
      </c>
      <c r="J85" s="41">
        <f>cbus!J$2</f>
        <v>5555.8098103204611</v>
      </c>
      <c r="K85" s="41">
        <f>cbus!K$2</f>
        <v>5451.2524411721397</v>
      </c>
      <c r="L85" s="41">
        <f>cbus!L$2</f>
        <v>5332.8340806363985</v>
      </c>
      <c r="M85" s="41">
        <f>cbus!M$2</f>
        <v>5229.7017948072935</v>
      </c>
      <c r="N85" s="41">
        <f>cbus!N$2</f>
        <v>5296.5550905648588</v>
      </c>
      <c r="O85" s="41">
        <f>cbus!O$2</f>
        <v>5210.1967053978797</v>
      </c>
      <c r="P85" s="41">
        <f>cbus!P$2</f>
        <v>5383.9705470075578</v>
      </c>
      <c r="Q85" s="41">
        <f>cbus!Q$2</f>
        <v>5369.5131913741352</v>
      </c>
      <c r="R85" s="41">
        <f>cbus!R$2</f>
        <v>5433.6205778066387</v>
      </c>
    </row>
    <row r="86" spans="1:18" ht="11.25" customHeight="1" x14ac:dyDescent="0.25">
      <c r="A86" s="42" t="s">
        <v>20</v>
      </c>
      <c r="B86" s="32" t="str">
        <f ca="1">HYPERLINK("#"&amp;CELL("address",clcv!$C$2),"clcv")</f>
        <v>clcv</v>
      </c>
      <c r="C86" s="41">
        <f>clcv!C$2</f>
        <v>21177.655993138578</v>
      </c>
      <c r="D86" s="41">
        <f>clcv!D$2</f>
        <v>21650.007529653107</v>
      </c>
      <c r="E86" s="41">
        <f>clcv!E$2</f>
        <v>21999.781319046084</v>
      </c>
      <c r="F86" s="41">
        <f>clcv!F$2</f>
        <v>22190.342901683649</v>
      </c>
      <c r="G86" s="41">
        <f>clcv!G$2</f>
        <v>21766.402480830729</v>
      </c>
      <c r="H86" s="41">
        <f>clcv!H$2</f>
        <v>21667.827347356346</v>
      </c>
      <c r="I86" s="41">
        <f>clcv!I$2</f>
        <v>21639.758485235281</v>
      </c>
      <c r="J86" s="41">
        <f>clcv!J$2</f>
        <v>21217.435027441243</v>
      </c>
      <c r="K86" s="41">
        <f>clcv!K$2</f>
        <v>20589.321101561371</v>
      </c>
      <c r="L86" s="41">
        <f>clcv!L$2</f>
        <v>21373.218720506615</v>
      </c>
      <c r="M86" s="41">
        <f>clcv!M$2</f>
        <v>22406.425847458198</v>
      </c>
      <c r="N86" s="41">
        <f>clcv!N$2</f>
        <v>22720.459303332103</v>
      </c>
      <c r="O86" s="41">
        <f>clcv!O$2</f>
        <v>22772.270303912177</v>
      </c>
      <c r="P86" s="41">
        <f>clcv!P$2</f>
        <v>22808.629735945873</v>
      </c>
      <c r="Q86" s="41">
        <f>clcv!Q$2</f>
        <v>22909.93220310799</v>
      </c>
      <c r="R86" s="41">
        <f>clcv!R$2</f>
        <v>23300.611377466495</v>
      </c>
    </row>
    <row r="87" spans="1:18" ht="11.25" customHeight="1" x14ac:dyDescent="0.25">
      <c r="A87" s="42" t="s">
        <v>19</v>
      </c>
      <c r="B87" s="32" t="str">
        <f ca="1">HYPERLINK("#"&amp;CELL("address",chdv!$C$2),"chdv")</f>
        <v>chdv</v>
      </c>
      <c r="C87" s="41">
        <f>chdv!C$2</f>
        <v>29077.154303341427</v>
      </c>
      <c r="D87" s="41">
        <f>chdv!D$2</f>
        <v>29422.402658840834</v>
      </c>
      <c r="E87" s="41">
        <f>chdv!E$2</f>
        <v>29557.115453211591</v>
      </c>
      <c r="F87" s="41">
        <f>chdv!F$2</f>
        <v>29429.51755044685</v>
      </c>
      <c r="G87" s="41">
        <f>chdv!G$2</f>
        <v>31563.004575878796</v>
      </c>
      <c r="H87" s="41">
        <f>chdv!H$2</f>
        <v>31493.048936040301</v>
      </c>
      <c r="I87" s="41">
        <f>chdv!I$2</f>
        <v>31789.507951390802</v>
      </c>
      <c r="J87" s="41">
        <f>chdv!J$2</f>
        <v>31986.311340725886</v>
      </c>
      <c r="K87" s="41">
        <f>chdv!K$2</f>
        <v>29496.260473388156</v>
      </c>
      <c r="L87" s="41">
        <f>chdv!L$2</f>
        <v>26076.718497676819</v>
      </c>
      <c r="M87" s="41">
        <f>chdv!M$2</f>
        <v>27327.017036500623</v>
      </c>
      <c r="N87" s="41">
        <f>chdv!N$2</f>
        <v>27558.925235791037</v>
      </c>
      <c r="O87" s="41">
        <f>chdv!O$2</f>
        <v>25859.806075603916</v>
      </c>
      <c r="P87" s="41">
        <f>chdv!P$2</f>
        <v>26087.360890316755</v>
      </c>
      <c r="Q87" s="41">
        <f>chdv!Q$2</f>
        <v>25780.975447307443</v>
      </c>
      <c r="R87" s="41">
        <f>chdv!R$2</f>
        <v>25155.679828514061</v>
      </c>
    </row>
    <row r="88" spans="1:18" ht="11.25" customHeight="1" x14ac:dyDescent="0.25">
      <c r="A88" s="38" t="s">
        <v>18</v>
      </c>
      <c r="B88" s="32" t="str">
        <f ca="1">HYPERLINK("#"&amp;CELL("address",ctra!$C$2),"ctra")</f>
        <v>ctra</v>
      </c>
      <c r="C88" s="39">
        <f>ctra!C$2</f>
        <v>1160.1516855271941</v>
      </c>
      <c r="D88" s="39">
        <f>ctra!D$2</f>
        <v>766.06578598820408</v>
      </c>
      <c r="E88" s="39">
        <f>ctra!E$2</f>
        <v>788.3264475070921</v>
      </c>
      <c r="F88" s="39">
        <f>ctra!F$2</f>
        <v>747.06027534683994</v>
      </c>
      <c r="G88" s="39">
        <f>ctra!G$2</f>
        <v>743.8800168591481</v>
      </c>
      <c r="H88" s="39">
        <f>ctra!H$2</f>
        <v>673.9393394848762</v>
      </c>
      <c r="I88" s="39">
        <f>ctra!I$2</f>
        <v>651.81549077564409</v>
      </c>
      <c r="J88" s="39">
        <f>ctra!J$2</f>
        <v>607.14121849102798</v>
      </c>
      <c r="K88" s="39">
        <f>ctra!K$2</f>
        <v>629.48111578606802</v>
      </c>
      <c r="L88" s="39">
        <f>ctra!L$2</f>
        <v>575.49490244906406</v>
      </c>
      <c r="M88" s="39">
        <f>ctra!M$2</f>
        <v>543.59717079396125</v>
      </c>
      <c r="N88" s="39">
        <f>ctra!N$2</f>
        <v>553.1405199608115</v>
      </c>
      <c r="O88" s="39">
        <f>ctra!O$2</f>
        <v>530.85261873863715</v>
      </c>
      <c r="P88" s="39">
        <f>ctra!P$2</f>
        <v>524.48034349061436</v>
      </c>
      <c r="Q88" s="39">
        <f>ctra!Q$2</f>
        <v>448.2309578388801</v>
      </c>
      <c r="R88" s="39">
        <f>ctra!R$2</f>
        <v>499.06377189274593</v>
      </c>
    </row>
    <row r="89" spans="1:18" ht="11.25" customHeight="1" x14ac:dyDescent="0.25">
      <c r="A89" s="42" t="s">
        <v>17</v>
      </c>
      <c r="B89" s="32" t="str">
        <f ca="1">HYPERLINK("#"&amp;CELL("address",crtp!$C$2),"crtp")</f>
        <v>crtp</v>
      </c>
      <c r="C89" s="41">
        <f>crtp!C$2</f>
        <v>896.23165434211523</v>
      </c>
      <c r="D89" s="41">
        <f>crtp!D$2</f>
        <v>534.34934680564606</v>
      </c>
      <c r="E89" s="41">
        <f>crtp!E$2</f>
        <v>554.25935513720697</v>
      </c>
      <c r="F89" s="41">
        <f>crtp!F$2</f>
        <v>516.61532621919014</v>
      </c>
      <c r="G89" s="41">
        <f>crtp!G$2</f>
        <v>533.48447934447449</v>
      </c>
      <c r="H89" s="41">
        <f>crtp!H$2</f>
        <v>509.73170056045063</v>
      </c>
      <c r="I89" s="41">
        <f>crtp!I$2</f>
        <v>488.99354737957975</v>
      </c>
      <c r="J89" s="41">
        <f>crtp!J$2</f>
        <v>453.5490163186887</v>
      </c>
      <c r="K89" s="41">
        <f>crtp!K$2</f>
        <v>485.55634782997771</v>
      </c>
      <c r="L89" s="41">
        <f>crtp!L$2</f>
        <v>457.38252454720924</v>
      </c>
      <c r="M89" s="41">
        <f>crtp!M$2</f>
        <v>444.05266700699121</v>
      </c>
      <c r="N89" s="41">
        <f>crtp!N$2</f>
        <v>448.69975289429601</v>
      </c>
      <c r="O89" s="41">
        <f>crtp!O$2</f>
        <v>439.79180364783008</v>
      </c>
      <c r="P89" s="41">
        <f>crtp!P$2</f>
        <v>429.23189545627554</v>
      </c>
      <c r="Q89" s="41">
        <f>crtp!Q$2</f>
        <v>367.86102104806179</v>
      </c>
      <c r="R89" s="41">
        <f>crtp!R$2</f>
        <v>413.62695767566305</v>
      </c>
    </row>
    <row r="90" spans="1:18" ht="11.25" customHeight="1" x14ac:dyDescent="0.25">
      <c r="A90" s="42" t="s">
        <v>16</v>
      </c>
      <c r="B90" s="32" t="str">
        <f ca="1">HYPERLINK("#"&amp;CELL("address",crth!$C$2),"crth")</f>
        <v>crth</v>
      </c>
      <c r="C90" s="41">
        <f>crth!C$2</f>
        <v>0</v>
      </c>
      <c r="D90" s="41">
        <f>crth!D$2</f>
        <v>0</v>
      </c>
      <c r="E90" s="41">
        <f>crth!E$2</f>
        <v>0</v>
      </c>
      <c r="F90" s="41">
        <f>crth!F$2</f>
        <v>0</v>
      </c>
      <c r="G90" s="41">
        <f>crth!G$2</f>
        <v>0</v>
      </c>
      <c r="H90" s="41">
        <f>crth!H$2</f>
        <v>0</v>
      </c>
      <c r="I90" s="41">
        <f>crth!I$2</f>
        <v>0</v>
      </c>
      <c r="J90" s="41">
        <f>crth!J$2</f>
        <v>0</v>
      </c>
      <c r="K90" s="41">
        <f>crth!K$2</f>
        <v>0</v>
      </c>
      <c r="L90" s="41">
        <f>crth!L$2</f>
        <v>0</v>
      </c>
      <c r="M90" s="41">
        <f>crth!M$2</f>
        <v>0</v>
      </c>
      <c r="N90" s="41">
        <f>crth!N$2</f>
        <v>0</v>
      </c>
      <c r="O90" s="41">
        <f>crth!O$2</f>
        <v>0</v>
      </c>
      <c r="P90" s="41">
        <f>crth!P$2</f>
        <v>0</v>
      </c>
      <c r="Q90" s="41">
        <f>crth!Q$2</f>
        <v>0</v>
      </c>
      <c r="R90" s="41">
        <f>crth!R$2</f>
        <v>0</v>
      </c>
    </row>
    <row r="91" spans="1:18" ht="11.25" customHeight="1" x14ac:dyDescent="0.25">
      <c r="A91" s="42" t="s">
        <v>15</v>
      </c>
      <c r="B91" s="32" t="str">
        <f ca="1">HYPERLINK("#"&amp;CELL("address",crtm!$C$2),"crtm")</f>
        <v>crtm</v>
      </c>
      <c r="C91" s="41">
        <f>crtm!C$2</f>
        <v>0</v>
      </c>
      <c r="D91" s="41">
        <f>crtm!D$2</f>
        <v>0</v>
      </c>
      <c r="E91" s="41">
        <f>crtm!E$2</f>
        <v>0</v>
      </c>
      <c r="F91" s="41">
        <f>crtm!F$2</f>
        <v>0</v>
      </c>
      <c r="G91" s="41">
        <f>crtm!G$2</f>
        <v>0</v>
      </c>
      <c r="H91" s="41">
        <f>crtm!H$2</f>
        <v>0</v>
      </c>
      <c r="I91" s="41">
        <f>crtm!I$2</f>
        <v>0</v>
      </c>
      <c r="J91" s="41">
        <f>crtm!J$2</f>
        <v>0</v>
      </c>
      <c r="K91" s="41">
        <f>crtm!K$2</f>
        <v>0</v>
      </c>
      <c r="L91" s="41">
        <f>crtm!L$2</f>
        <v>0</v>
      </c>
      <c r="M91" s="41">
        <f>crtm!M$2</f>
        <v>0</v>
      </c>
      <c r="N91" s="41">
        <f>crtm!N$2</f>
        <v>0</v>
      </c>
      <c r="O91" s="41">
        <f>crtm!O$2</f>
        <v>0</v>
      </c>
      <c r="P91" s="41">
        <f>crtm!P$2</f>
        <v>0</v>
      </c>
      <c r="Q91" s="41">
        <f>crtm!Q$2</f>
        <v>0</v>
      </c>
      <c r="R91" s="41">
        <f>crtm!R$2</f>
        <v>0</v>
      </c>
    </row>
    <row r="92" spans="1:18" ht="11.25" customHeight="1" x14ac:dyDescent="0.25">
      <c r="A92" s="42" t="s">
        <v>14</v>
      </c>
      <c r="B92" s="32" t="str">
        <f ca="1">HYPERLINK("#"&amp;CELL("address",crtf!$C$2),"crtf")</f>
        <v>crtf</v>
      </c>
      <c r="C92" s="41">
        <f>crtf!C$2</f>
        <v>263.92003118507881</v>
      </c>
      <c r="D92" s="41">
        <f>crtf!D$2</f>
        <v>231.71643918255799</v>
      </c>
      <c r="E92" s="41">
        <f>crtf!E$2</f>
        <v>234.0670923698851</v>
      </c>
      <c r="F92" s="41">
        <f>crtf!F$2</f>
        <v>230.44494912764983</v>
      </c>
      <c r="G92" s="41">
        <f>crtf!G$2</f>
        <v>210.39553751467352</v>
      </c>
      <c r="H92" s="41">
        <f>crtf!H$2</f>
        <v>164.20763892442557</v>
      </c>
      <c r="I92" s="41">
        <f>crtf!I$2</f>
        <v>162.82194339606431</v>
      </c>
      <c r="J92" s="41">
        <f>crtf!J$2</f>
        <v>153.59220217233937</v>
      </c>
      <c r="K92" s="41">
        <f>crtf!K$2</f>
        <v>143.92476795609036</v>
      </c>
      <c r="L92" s="41">
        <f>crtf!L$2</f>
        <v>118.11237790185481</v>
      </c>
      <c r="M92" s="41">
        <f>crtf!M$2</f>
        <v>99.544503786970068</v>
      </c>
      <c r="N92" s="41">
        <f>crtf!N$2</f>
        <v>104.44076706651545</v>
      </c>
      <c r="O92" s="41">
        <f>crtf!O$2</f>
        <v>91.060815090807111</v>
      </c>
      <c r="P92" s="41">
        <f>crtf!P$2</f>
        <v>95.24844803433875</v>
      </c>
      <c r="Q92" s="41">
        <f>crtf!Q$2</f>
        <v>80.369936790818258</v>
      </c>
      <c r="R92" s="41">
        <f>crtf!R$2</f>
        <v>85.436814217082883</v>
      </c>
    </row>
    <row r="93" spans="1:18" ht="11.25" customHeight="1" x14ac:dyDescent="0.25">
      <c r="A93" s="38" t="s">
        <v>13</v>
      </c>
      <c r="B93" s="32" t="str">
        <f ca="1">HYPERLINK("#"&amp;CELL("address",ctav!$C$2),"ctav")</f>
        <v>ctav</v>
      </c>
      <c r="C93" s="39">
        <f>ctav!C$2</f>
        <v>18407.676656679676</v>
      </c>
      <c r="D93" s="39">
        <f>ctav!D$2</f>
        <v>18299.429887826846</v>
      </c>
      <c r="E93" s="39">
        <f>ctav!E$2</f>
        <v>18147.566262777553</v>
      </c>
      <c r="F93" s="39">
        <f>ctav!F$2</f>
        <v>17850.49735901213</v>
      </c>
      <c r="G93" s="39">
        <f>ctav!G$2</f>
        <v>18765.096039519052</v>
      </c>
      <c r="H93" s="39">
        <f>ctav!H$2</f>
        <v>18937.641070937676</v>
      </c>
      <c r="I93" s="39">
        <f>ctav!I$2</f>
        <v>19692.505297738226</v>
      </c>
      <c r="J93" s="39">
        <f>ctav!J$2</f>
        <v>20318.06293217824</v>
      </c>
      <c r="K93" s="39">
        <f>ctav!K$2</f>
        <v>20425.940475832191</v>
      </c>
      <c r="L93" s="39">
        <f>ctav!L$2</f>
        <v>18709.701991277834</v>
      </c>
      <c r="M93" s="39">
        <f>ctav!M$2</f>
        <v>18943.71414487913</v>
      </c>
      <c r="N93" s="39">
        <f>ctav!N$2</f>
        <v>19892.506693445917</v>
      </c>
      <c r="O93" s="39">
        <f>ctav!O$2</f>
        <v>19516.813468866185</v>
      </c>
      <c r="P93" s="39">
        <f>ctav!P$2</f>
        <v>19365.816991911899</v>
      </c>
      <c r="Q93" s="39">
        <f>ctav!Q$2</f>
        <v>19288.937431868519</v>
      </c>
      <c r="R93" s="39">
        <f>ctav!R$2</f>
        <v>20213.120699629268</v>
      </c>
    </row>
    <row r="94" spans="1:18" ht="11.25" customHeight="1" x14ac:dyDescent="0.25">
      <c r="A94" s="42" t="s">
        <v>12</v>
      </c>
      <c r="B94" s="32" t="str">
        <f ca="1">HYPERLINK("#"&amp;CELL("address",capd!$C$2),"capd")</f>
        <v>capd</v>
      </c>
      <c r="C94" s="41">
        <f>capd!C$2</f>
        <v>7210.9834739227917</v>
      </c>
      <c r="D94" s="41">
        <f>capd!D$2</f>
        <v>6623.521824811166</v>
      </c>
      <c r="E94" s="41">
        <f>capd!E$2</f>
        <v>6431.7749667870548</v>
      </c>
      <c r="F94" s="41">
        <f>capd!F$2</f>
        <v>6067.3075326955059</v>
      </c>
      <c r="G94" s="41">
        <f>capd!G$2</f>
        <v>5910.1839755658502</v>
      </c>
      <c r="H94" s="41">
        <f>capd!H$2</f>
        <v>5575.8313376363149</v>
      </c>
      <c r="I94" s="41">
        <f>capd!I$2</f>
        <v>5537.2501065062079</v>
      </c>
      <c r="J94" s="41">
        <f>capd!J$2</f>
        <v>5384.6588986407805</v>
      </c>
      <c r="K94" s="41">
        <f>capd!K$2</f>
        <v>5400.6513949825885</v>
      </c>
      <c r="L94" s="41">
        <f>capd!L$2</f>
        <v>4505.0776996772383</v>
      </c>
      <c r="M94" s="41">
        <f>capd!M$2</f>
        <v>5084.0758948951625</v>
      </c>
      <c r="N94" s="41">
        <f>capd!N$2</f>
        <v>5252.6816535086664</v>
      </c>
      <c r="O94" s="41">
        <f>capd!O$2</f>
        <v>5294.7758391156831</v>
      </c>
      <c r="P94" s="41">
        <f>capd!P$2</f>
        <v>5171.7669406317791</v>
      </c>
      <c r="Q94" s="41">
        <f>capd!Q$2</f>
        <v>4958.8757820908941</v>
      </c>
      <c r="R94" s="41">
        <f>capd!R$2</f>
        <v>5011.630159299184</v>
      </c>
    </row>
    <row r="95" spans="1:18" ht="11.25" customHeight="1" x14ac:dyDescent="0.25">
      <c r="A95" s="42" t="s">
        <v>11</v>
      </c>
      <c r="B95" s="32" t="str">
        <f ca="1">HYPERLINK("#"&amp;CELL("address",capi!$C$2),"capi")</f>
        <v>capi</v>
      </c>
      <c r="C95" s="41">
        <f>capi!C$2</f>
        <v>3776.131163584711</v>
      </c>
      <c r="D95" s="41">
        <f>capi!D$2</f>
        <v>3668.1892167512447</v>
      </c>
      <c r="E95" s="41">
        <f>capi!E$2</f>
        <v>3662.2884651887339</v>
      </c>
      <c r="F95" s="41">
        <f>capi!F$2</f>
        <v>3661.3084179561902</v>
      </c>
      <c r="G95" s="41">
        <f>capi!G$2</f>
        <v>3808.7245598906652</v>
      </c>
      <c r="H95" s="41">
        <f>capi!H$2</f>
        <v>3798.7701300821277</v>
      </c>
      <c r="I95" s="41">
        <f>capi!I$2</f>
        <v>3909.5941832959747</v>
      </c>
      <c r="J95" s="41">
        <f>capi!J$2</f>
        <v>4203.7696807195862</v>
      </c>
      <c r="K95" s="41">
        <f>capi!K$2</f>
        <v>4075.2011864526776</v>
      </c>
      <c r="L95" s="41">
        <f>capi!L$2</f>
        <v>3898.9922899624453</v>
      </c>
      <c r="M95" s="41">
        <f>capi!M$2</f>
        <v>3856.3866451804188</v>
      </c>
      <c r="N95" s="41">
        <f>capi!N$2</f>
        <v>4342.4055800376154</v>
      </c>
      <c r="O95" s="41">
        <f>capi!O$2</f>
        <v>4258.6003007322324</v>
      </c>
      <c r="P95" s="41">
        <f>capi!P$2</f>
        <v>4081.0892480801745</v>
      </c>
      <c r="Q95" s="41">
        <f>capi!Q$2</f>
        <v>4015.7236622144956</v>
      </c>
      <c r="R95" s="41">
        <f>capi!R$2</f>
        <v>4264.8482016987809</v>
      </c>
    </row>
    <row r="96" spans="1:18" ht="11.25" customHeight="1" x14ac:dyDescent="0.25">
      <c r="A96" s="42" t="s">
        <v>10</v>
      </c>
      <c r="B96" s="32" t="str">
        <f ca="1">HYPERLINK("#"&amp;CELL("address",cape!$C$2),"cape")</f>
        <v>cape</v>
      </c>
      <c r="C96" s="41">
        <f>cape!C$2</f>
        <v>6739.2261582880428</v>
      </c>
      <c r="D96" s="41">
        <f>cape!D$2</f>
        <v>7179.6307401872418</v>
      </c>
      <c r="E96" s="41">
        <f>cape!E$2</f>
        <v>7282.0668022513064</v>
      </c>
      <c r="F96" s="41">
        <f>cape!F$2</f>
        <v>7355.0322725900323</v>
      </c>
      <c r="G96" s="41">
        <f>cape!G$2</f>
        <v>8225.3632877003656</v>
      </c>
      <c r="H96" s="41">
        <f>cape!H$2</f>
        <v>8719.2256798838007</v>
      </c>
      <c r="I96" s="41">
        <f>cape!I$2</f>
        <v>9334.5920539459676</v>
      </c>
      <c r="J96" s="41">
        <f>cape!J$2</f>
        <v>9752.3673771043686</v>
      </c>
      <c r="K96" s="41">
        <f>cape!K$2</f>
        <v>10004.734234260459</v>
      </c>
      <c r="L96" s="41">
        <f>cape!L$2</f>
        <v>9312.873524158229</v>
      </c>
      <c r="M96" s="41">
        <f>cape!M$2</f>
        <v>9165.2194546027204</v>
      </c>
      <c r="N96" s="41">
        <f>cape!N$2</f>
        <v>9343.1168323350466</v>
      </c>
      <c r="O96" s="41">
        <f>cape!O$2</f>
        <v>9024.502597187713</v>
      </c>
      <c r="P96" s="41">
        <f>cape!P$2</f>
        <v>9181.478249605032</v>
      </c>
      <c r="Q96" s="41">
        <f>cape!Q$2</f>
        <v>9184.1547133925142</v>
      </c>
      <c r="R96" s="41">
        <f>cape!R$2</f>
        <v>9694.3919158087065</v>
      </c>
    </row>
    <row r="97" spans="1:18" ht="11.25" customHeight="1" x14ac:dyDescent="0.25">
      <c r="A97" s="42" t="s">
        <v>9</v>
      </c>
      <c r="B97" s="32" t="str">
        <f ca="1">HYPERLINK("#"&amp;CELL("address",cafi!$C$2),"cafi")</f>
        <v>cafi</v>
      </c>
      <c r="C97" s="41">
        <f>cafi!C$2</f>
        <v>261.99368214012566</v>
      </c>
      <c r="D97" s="41">
        <f>cafi!D$2</f>
        <v>339.53652570379472</v>
      </c>
      <c r="E97" s="41">
        <f>cafi!E$2</f>
        <v>295.17106216678371</v>
      </c>
      <c r="F97" s="41">
        <f>cafi!F$2</f>
        <v>288.70216819053672</v>
      </c>
      <c r="G97" s="41">
        <f>cafi!G$2</f>
        <v>305.81533792004802</v>
      </c>
      <c r="H97" s="41">
        <f>cafi!H$2</f>
        <v>328.26127308809691</v>
      </c>
      <c r="I97" s="41">
        <f>cafi!I$2</f>
        <v>347.89637854650016</v>
      </c>
      <c r="J97" s="41">
        <f>cafi!J$2</f>
        <v>375.07154318273666</v>
      </c>
      <c r="K97" s="41">
        <f>cafi!K$2</f>
        <v>353.59609766138408</v>
      </c>
      <c r="L97" s="41">
        <f>cafi!L$2</f>
        <v>403.69095504979163</v>
      </c>
      <c r="M97" s="41">
        <f>cafi!M$2</f>
        <v>327.53643695707763</v>
      </c>
      <c r="N97" s="41">
        <f>cafi!N$2</f>
        <v>389.0248124638216</v>
      </c>
      <c r="O97" s="41">
        <f>cafi!O$2</f>
        <v>390.63677633654999</v>
      </c>
      <c r="P97" s="41">
        <f>cafi!P$2</f>
        <v>373.92720913134298</v>
      </c>
      <c r="Q97" s="41">
        <f>cafi!Q$2</f>
        <v>448.74135463914706</v>
      </c>
      <c r="R97" s="41">
        <f>cafi!R$2</f>
        <v>468.48658423072806</v>
      </c>
    </row>
    <row r="98" spans="1:18" ht="11.25" customHeight="1" x14ac:dyDescent="0.25">
      <c r="A98" s="42" t="s">
        <v>8</v>
      </c>
      <c r="B98" s="32" t="str">
        <f ca="1">HYPERLINK("#"&amp;CELL("address",cafe!$C$2),"cafe")</f>
        <v>cafe</v>
      </c>
      <c r="C98" s="41">
        <f>cafe!C$2</f>
        <v>419.34217874400269</v>
      </c>
      <c r="D98" s="41">
        <f>cafe!D$2</f>
        <v>488.55158037339555</v>
      </c>
      <c r="E98" s="41">
        <f>cafe!E$2</f>
        <v>476.26496638368002</v>
      </c>
      <c r="F98" s="41">
        <f>cafe!F$2</f>
        <v>478.1469675798632</v>
      </c>
      <c r="G98" s="41">
        <f>cafe!G$2</f>
        <v>515.00887844212502</v>
      </c>
      <c r="H98" s="41">
        <f>cafe!H$2</f>
        <v>515.55265024733751</v>
      </c>
      <c r="I98" s="41">
        <f>cafe!I$2</f>
        <v>563.17257544357903</v>
      </c>
      <c r="J98" s="41">
        <f>cafe!J$2</f>
        <v>602.19543253076972</v>
      </c>
      <c r="K98" s="41">
        <f>cafe!K$2</f>
        <v>591.75756247508286</v>
      </c>
      <c r="L98" s="41">
        <f>cafe!L$2</f>
        <v>589.06752243013057</v>
      </c>
      <c r="M98" s="41">
        <f>cafe!M$2</f>
        <v>510.49571324374625</v>
      </c>
      <c r="N98" s="41">
        <f>cafe!N$2</f>
        <v>565.27781510076841</v>
      </c>
      <c r="O98" s="41">
        <f>cafe!O$2</f>
        <v>548.29795549401001</v>
      </c>
      <c r="P98" s="41">
        <f>cafe!P$2</f>
        <v>557.55534446357308</v>
      </c>
      <c r="Q98" s="41">
        <f>cafe!Q$2</f>
        <v>681.44191953146981</v>
      </c>
      <c r="R98" s="41">
        <f>cafe!R$2</f>
        <v>773.76383859186967</v>
      </c>
    </row>
    <row r="99" spans="1:18" ht="11.25" customHeight="1" x14ac:dyDescent="0.25">
      <c r="A99" s="38" t="s">
        <v>7</v>
      </c>
      <c r="B99" s="32" t="str">
        <f ca="1">HYPERLINK("#"&amp;CELL("address",ctdn!$C$2),"ctdn")</f>
        <v>ctdn</v>
      </c>
      <c r="C99" s="39">
        <f>ctdn!C$2</f>
        <v>1466.4912547904289</v>
      </c>
      <c r="D99" s="39">
        <f>ctdn!D$2</f>
        <v>1329.45083475822</v>
      </c>
      <c r="E99" s="39">
        <f>ctdn!E$2</f>
        <v>1341.9467095969442</v>
      </c>
      <c r="F99" s="39">
        <f>ctdn!F$2</f>
        <v>1417.2570797727963</v>
      </c>
      <c r="G99" s="39">
        <f>ctdn!G$2</f>
        <v>1620.2103452651522</v>
      </c>
      <c r="H99" s="39">
        <f>ctdn!H$2</f>
        <v>1453.9022329035934</v>
      </c>
      <c r="I99" s="39">
        <f>ctdn!I$2</f>
        <v>1495.3254811700401</v>
      </c>
      <c r="J99" s="39">
        <f>ctdn!J$2</f>
        <v>1551.1411848444122</v>
      </c>
      <c r="K99" s="39">
        <f>ctdn!K$2</f>
        <v>1482.7115551510442</v>
      </c>
      <c r="L99" s="39">
        <f>ctdn!L$2</f>
        <v>1498.3495303590721</v>
      </c>
      <c r="M99" s="39">
        <f>ctdn!M$2</f>
        <v>1504.4721187501768</v>
      </c>
      <c r="N99" s="39">
        <f>ctdn!N$2</f>
        <v>1553.1786590365552</v>
      </c>
      <c r="O99" s="39">
        <f>ctdn!O$2</f>
        <v>1542.4733577888617</v>
      </c>
      <c r="P99" s="39">
        <f>ctdn!P$2</f>
        <v>1504.1801482823182</v>
      </c>
      <c r="Q99" s="39">
        <f>ctdn!Q$2</f>
        <v>1451.0545084636396</v>
      </c>
      <c r="R99" s="39">
        <f>ctdn!R$2</f>
        <v>1413.7678393627245</v>
      </c>
    </row>
    <row r="100" spans="1:18" ht="11.25" customHeight="1" x14ac:dyDescent="0.25">
      <c r="A100" s="42" t="s">
        <v>6</v>
      </c>
      <c r="B100" s="32" t="str">
        <f ca="1">HYPERLINK("#"&amp;CELL("address",cncs!$C$2),"cncs")</f>
        <v>cncs</v>
      </c>
      <c r="C100" s="41">
        <f>cncs!C$2</f>
        <v>1147.0994713402752</v>
      </c>
      <c r="D100" s="41">
        <f>cncs!D$2</f>
        <v>1061.7489658402067</v>
      </c>
      <c r="E100" s="41">
        <f>cncs!E$2</f>
        <v>1072.0156171173512</v>
      </c>
      <c r="F100" s="41">
        <f>cncs!F$2</f>
        <v>1130.1173580121911</v>
      </c>
      <c r="G100" s="41">
        <f>cncs!G$2</f>
        <v>1300.5215796212929</v>
      </c>
      <c r="H100" s="41">
        <f>cncs!H$2</f>
        <v>1165.4907925524822</v>
      </c>
      <c r="I100" s="41">
        <f>cncs!I$2</f>
        <v>1193.5865182095808</v>
      </c>
      <c r="J100" s="41">
        <f>cncs!J$2</f>
        <v>1269.0693167996121</v>
      </c>
      <c r="K100" s="41">
        <f>cncs!K$2</f>
        <v>1223.8446139780192</v>
      </c>
      <c r="L100" s="41">
        <f>cncs!L$2</f>
        <v>1197.1781453306321</v>
      </c>
      <c r="M100" s="41">
        <f>cncs!M$2</f>
        <v>1196.8620468435397</v>
      </c>
      <c r="N100" s="41">
        <f>cncs!N$2</f>
        <v>1251.5331404765564</v>
      </c>
      <c r="O100" s="41">
        <f>cncs!O$2</f>
        <v>1232.6789037037152</v>
      </c>
      <c r="P100" s="41">
        <f>cncs!P$2</f>
        <v>1193.8038737512727</v>
      </c>
      <c r="Q100" s="41">
        <f>cncs!Q$2</f>
        <v>1158.8516106849547</v>
      </c>
      <c r="R100" s="41">
        <f>cncs!R$2</f>
        <v>1136.2180495450427</v>
      </c>
    </row>
    <row r="101" spans="1:18" ht="11.25" customHeight="1" x14ac:dyDescent="0.25">
      <c r="A101" s="42" t="s">
        <v>5</v>
      </c>
      <c r="B101" s="32" t="str">
        <f ca="1">HYPERLINK("#"&amp;CELL("address",cniw!$C$2),"cniw")</f>
        <v>cniw</v>
      </c>
      <c r="C101" s="41">
        <f>cniw!C$2</f>
        <v>319.3917834501537</v>
      </c>
      <c r="D101" s="41">
        <f>cniw!D$2</f>
        <v>267.70186891801359</v>
      </c>
      <c r="E101" s="41">
        <f>cniw!E$2</f>
        <v>269.93109247959285</v>
      </c>
      <c r="F101" s="41">
        <f>cniw!F$2</f>
        <v>287.13972176060514</v>
      </c>
      <c r="G101" s="41">
        <f>cniw!G$2</f>
        <v>319.68876564385909</v>
      </c>
      <c r="H101" s="41">
        <f>cniw!H$2</f>
        <v>288.4114403511112</v>
      </c>
      <c r="I101" s="41">
        <f>cniw!I$2</f>
        <v>301.73896296045905</v>
      </c>
      <c r="J101" s="41">
        <f>cniw!J$2</f>
        <v>282.0718680448</v>
      </c>
      <c r="K101" s="41">
        <f>cniw!K$2</f>
        <v>258.86694117302483</v>
      </c>
      <c r="L101" s="41">
        <f>cniw!L$2</f>
        <v>301.17138502843989</v>
      </c>
      <c r="M101" s="41">
        <f>cniw!M$2</f>
        <v>307.61007190663742</v>
      </c>
      <c r="N101" s="41">
        <f>cniw!N$2</f>
        <v>301.64551855999866</v>
      </c>
      <c r="O101" s="41">
        <f>cniw!O$2</f>
        <v>309.79445408514658</v>
      </c>
      <c r="P101" s="41">
        <f>cniw!P$2</f>
        <v>310.37627453104585</v>
      </c>
      <c r="Q101" s="41">
        <f>cniw!Q$2</f>
        <v>292.20289777868476</v>
      </c>
      <c r="R101" s="41">
        <f>cniw!R$2</f>
        <v>277.54978981768221</v>
      </c>
    </row>
    <row r="102" spans="1:18" ht="11.25" customHeight="1" x14ac:dyDescent="0.25">
      <c r="A102" s="38" t="s">
        <v>4</v>
      </c>
      <c r="B102" s="32" t="str">
        <f ca="1">HYPERLINK("#"&amp;CELL("address",ctpi!$C$2),"ctpi")</f>
        <v>ctpi</v>
      </c>
      <c r="C102" s="39">
        <f>ctpi!C$2</f>
        <v>0</v>
      </c>
      <c r="D102" s="39">
        <f>ctpi!D$2</f>
        <v>0</v>
      </c>
      <c r="E102" s="39">
        <f>ctpi!E$2</f>
        <v>0</v>
      </c>
      <c r="F102" s="39">
        <f>ctpi!F$2</f>
        <v>0</v>
      </c>
      <c r="G102" s="39">
        <f>ctpi!G$2</f>
        <v>0</v>
      </c>
      <c r="H102" s="39">
        <f>ctpi!H$2</f>
        <v>0</v>
      </c>
      <c r="I102" s="39">
        <f>ctpi!I$2</f>
        <v>0</v>
      </c>
      <c r="J102" s="39">
        <f>ctpi!J$2</f>
        <v>0</v>
      </c>
      <c r="K102" s="39">
        <f>ctpi!K$2</f>
        <v>0</v>
      </c>
      <c r="L102" s="39">
        <f>ctpi!L$2</f>
        <v>0.93951792000000012</v>
      </c>
      <c r="M102" s="39">
        <f>ctpi!M$2</f>
        <v>3.7587010242887304</v>
      </c>
      <c r="N102" s="39">
        <f>ctpi!N$2</f>
        <v>0.72929981928130128</v>
      </c>
      <c r="O102" s="39">
        <f>ctpi!O$2</f>
        <v>1.7947335591503708</v>
      </c>
      <c r="P102" s="39">
        <f>ctpi!P$2</f>
        <v>3.813848760984718</v>
      </c>
      <c r="Q102" s="39">
        <f>ctpi!Q$2</f>
        <v>2.3561989500111236</v>
      </c>
      <c r="R102" s="39">
        <f>ctpi!R$2</f>
        <v>42.355459855970587</v>
      </c>
    </row>
    <row r="103" spans="1:18" ht="11.25" customHeight="1" x14ac:dyDescent="0.2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</row>
    <row r="104" spans="1:18" ht="11.25" customHeight="1" x14ac:dyDescent="0.25">
      <c r="A104" s="44" t="s">
        <v>3</v>
      </c>
      <c r="B104" s="32" t="str">
        <f ca="1">HYPERLINK("#"&amp;CELL("address",BUN!$C$2),"bun")</f>
        <v>bun</v>
      </c>
      <c r="C104" s="45">
        <f>BUN!C$2</f>
        <v>8997.5393999999997</v>
      </c>
      <c r="D104" s="45">
        <f>BUN!D$2</f>
        <v>7630.5125008800005</v>
      </c>
      <c r="E104" s="45">
        <f>BUN!E$2</f>
        <v>7390.5582006000004</v>
      </c>
      <c r="F104" s="45">
        <f>BUN!F$2</f>
        <v>7997.1439729566255</v>
      </c>
      <c r="G104" s="45">
        <f>BUN!G$2</f>
        <v>9034.2221929200005</v>
      </c>
      <c r="H104" s="45">
        <f>BUN!H$2</f>
        <v>8258.9973000000027</v>
      </c>
      <c r="I104" s="45">
        <f>BUN!I$2</f>
        <v>8555.4117900000019</v>
      </c>
      <c r="J104" s="45">
        <f>BUN!J$2</f>
        <v>8770.7016907940524</v>
      </c>
      <c r="K104" s="45">
        <f>BUN!K$2</f>
        <v>7662.3247106239687</v>
      </c>
      <c r="L104" s="45">
        <f>BUN!L$2</f>
        <v>7645.8328394400023</v>
      </c>
      <c r="M104" s="45">
        <f>BUN!M$2</f>
        <v>7414.8348000000142</v>
      </c>
      <c r="N104" s="45">
        <f>BUN!N$2</f>
        <v>7952.2944000000016</v>
      </c>
      <c r="O104" s="45">
        <f>BUN!O$2</f>
        <v>7518.1332000000157</v>
      </c>
      <c r="P104" s="45">
        <f>BUN!P$2</f>
        <v>6860.3214000000007</v>
      </c>
      <c r="Q104" s="45">
        <f>BUN!Q$2</f>
        <v>5845.7525999999889</v>
      </c>
      <c r="R104" s="45">
        <f>BUN!R$2</f>
        <v>5226.3032999999996</v>
      </c>
    </row>
    <row r="105" spans="1:18" ht="11.25" customHeight="1" x14ac:dyDescent="0.25">
      <c r="A105" s="46" t="s">
        <v>2</v>
      </c>
      <c r="B105" s="32" t="str">
        <f ca="1">HYPERLINK("#"&amp;CELL("address",buni!$C$2),"buni")</f>
        <v>buni</v>
      </c>
      <c r="C105" s="47">
        <f>buni!C$2</f>
        <v>2031.8746256736476</v>
      </c>
      <c r="D105" s="47">
        <f>buni!D$2</f>
        <v>2033.3346297969506</v>
      </c>
      <c r="E105" s="47">
        <f>buni!E$2</f>
        <v>1892.7873615103711</v>
      </c>
      <c r="F105" s="47">
        <f>buni!F$2</f>
        <v>1951.9440330462141</v>
      </c>
      <c r="G105" s="47">
        <f>buni!G$2</f>
        <v>1907.1623698732024</v>
      </c>
      <c r="H105" s="47">
        <f>buni!H$2</f>
        <v>1842.2799956579834</v>
      </c>
      <c r="I105" s="47">
        <f>buni!I$2</f>
        <v>1758.0827028474832</v>
      </c>
      <c r="J105" s="47">
        <f>buni!J$2</f>
        <v>2101.9020315367657</v>
      </c>
      <c r="K105" s="47">
        <f>buni!K$2</f>
        <v>2122.5417049538382</v>
      </c>
      <c r="L105" s="47">
        <f>buni!L$2</f>
        <v>1584.2761300327238</v>
      </c>
      <c r="M105" s="47">
        <f>buni!M$2</f>
        <v>1612.5402750008664</v>
      </c>
      <c r="N105" s="47">
        <f>buni!N$2</f>
        <v>1612.8996656411753</v>
      </c>
      <c r="O105" s="47">
        <f>buni!O$2</f>
        <v>1476.5372100346647</v>
      </c>
      <c r="P105" s="47">
        <f>buni!P$2</f>
        <v>1507.6227947544196</v>
      </c>
      <c r="Q105" s="47">
        <f>buni!Q$2</f>
        <v>1530.5605352589851</v>
      </c>
      <c r="R105" s="47">
        <f>buni!R$2</f>
        <v>1407.1669926348297</v>
      </c>
    </row>
    <row r="106" spans="1:18" ht="11.25" customHeight="1" x14ac:dyDescent="0.25">
      <c r="A106" s="46" t="s">
        <v>1</v>
      </c>
      <c r="B106" s="32" t="str">
        <f ca="1">HYPERLINK("#"&amp;CELL("address",bune!$C$2),"bune")</f>
        <v>bune</v>
      </c>
      <c r="C106" s="47">
        <f>bune!C$2</f>
        <v>6965.6647743263529</v>
      </c>
      <c r="D106" s="47">
        <f>bune!D$2</f>
        <v>5597.1778710830504</v>
      </c>
      <c r="E106" s="47">
        <f>bune!E$2</f>
        <v>5497.7708390896296</v>
      </c>
      <c r="F106" s="47">
        <f>bune!F$2</f>
        <v>6045.1999399104125</v>
      </c>
      <c r="G106" s="47">
        <f>bune!G$2</f>
        <v>7127.0598230467986</v>
      </c>
      <c r="H106" s="47">
        <f>bune!H$2</f>
        <v>6416.717304342018</v>
      </c>
      <c r="I106" s="47">
        <f>bune!I$2</f>
        <v>6797.3290871525178</v>
      </c>
      <c r="J106" s="47">
        <f>bune!J$2</f>
        <v>6668.7996592572872</v>
      </c>
      <c r="K106" s="47">
        <f>bune!K$2</f>
        <v>5539.7830056701296</v>
      </c>
      <c r="L106" s="47">
        <f>bune!L$2</f>
        <v>6061.5567094072776</v>
      </c>
      <c r="M106" s="47">
        <f>bune!M$2</f>
        <v>5802.2945249991481</v>
      </c>
      <c r="N106" s="47">
        <f>bune!N$2</f>
        <v>6339.3947343588261</v>
      </c>
      <c r="O106" s="47">
        <f>bune!O$2</f>
        <v>6041.5959899653517</v>
      </c>
      <c r="P106" s="47">
        <f>bune!P$2</f>
        <v>5352.6986052455823</v>
      </c>
      <c r="Q106" s="47">
        <f>bune!Q$2</f>
        <v>4315.1920647410034</v>
      </c>
      <c r="R106" s="47">
        <f>bune!R$2</f>
        <v>3819.1363073651696</v>
      </c>
    </row>
    <row r="107" spans="1:18" ht="11.25" customHeight="1" x14ac:dyDescent="0.25">
      <c r="A107" s="44" t="s">
        <v>0</v>
      </c>
      <c r="B107" s="32" t="str">
        <f ca="1">HYPERLINK("#"&amp;CELL("address",TOTAL!$C$64),"TOTAL row 64")</f>
        <v>TOTAL row 64</v>
      </c>
      <c r="C107" s="45">
        <f>TOTAL!C$64</f>
        <v>44737.209558364368</v>
      </c>
      <c r="D107" s="45">
        <f>TOTAL!D$64</f>
        <v>45435.736214656412</v>
      </c>
      <c r="E107" s="45">
        <f>TOTAL!E$64</f>
        <v>43460.483505015814</v>
      </c>
      <c r="F107" s="45">
        <f>TOTAL!F$64</f>
        <v>46076.054308203231</v>
      </c>
      <c r="G107" s="45">
        <f>TOTAL!G$64</f>
        <v>46832.810909309497</v>
      </c>
      <c r="H107" s="45">
        <f>TOTAL!H$64</f>
        <v>49151.060591587418</v>
      </c>
      <c r="I107" s="45">
        <f>TOTAL!I$64</f>
        <v>44864.205032134581</v>
      </c>
      <c r="J107" s="45">
        <f>TOTAL!J$64</f>
        <v>48063.262186428758</v>
      </c>
      <c r="K107" s="45">
        <f>TOTAL!K$64</f>
        <v>52975.864321394329</v>
      </c>
      <c r="L107" s="45">
        <f>TOTAL!L$64</f>
        <v>54961.721675434368</v>
      </c>
      <c r="M107" s="45">
        <f>TOTAL!M$64</f>
        <v>61132.303836303647</v>
      </c>
      <c r="N107" s="45">
        <f>TOTAL!N$64</f>
        <v>53257.311491037894</v>
      </c>
      <c r="O107" s="45">
        <f>TOTAL!O$64</f>
        <v>57788.608116560768</v>
      </c>
      <c r="P107" s="45">
        <f>TOTAL!P$64</f>
        <v>62583.856553485122</v>
      </c>
      <c r="Q107" s="45">
        <f>TOTAL!Q$64</f>
        <v>57162.693844884881</v>
      </c>
      <c r="R107" s="45">
        <f>TOTAL!R$64</f>
        <v>60335.677262335186</v>
      </c>
    </row>
  </sheetData>
  <pageMargins left="0.39370078740157483" right="0.39370078740157483" top="0.39370078740157483" bottom="0.39370078740157483" header="0.31496062992125984" footer="0.31496062992125984"/>
  <pageSetup paperSize="9" scale="41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1.3103999999999996</v>
      </c>
      <c r="R64" s="81">
        <v>3.1122000000000076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1.3103999999999996</v>
      </c>
      <c r="R67" s="82">
        <v>3.1122000000000076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26.317964136188166</v>
      </c>
      <c r="I2" s="78">
        <v>34.937589960000004</v>
      </c>
      <c r="J2" s="78">
        <v>35.705833009560003</v>
      </c>
      <c r="K2" s="78">
        <v>35.321519520000003</v>
      </c>
      <c r="L2" s="78">
        <v>30.714364800000002</v>
      </c>
      <c r="M2" s="78">
        <v>39.0641999999999</v>
      </c>
      <c r="N2" s="78">
        <v>39.430892446927089</v>
      </c>
      <c r="O2" s="78">
        <v>76.202452040388025</v>
      </c>
      <c r="P2" s="78">
        <v>74.735499999999931</v>
      </c>
      <c r="Q2" s="78">
        <v>148.98768896450105</v>
      </c>
      <c r="R2" s="78">
        <v>94.609599999999887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0.61708896450119088</v>
      </c>
      <c r="R52" s="79">
        <v>0.61710000000000964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0.61708896450119088</v>
      </c>
      <c r="R53" s="8">
        <v>0.61710000000000964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26.317964136188166</v>
      </c>
      <c r="I59" s="79">
        <v>34.937589960000004</v>
      </c>
      <c r="J59" s="79">
        <v>35.705833009560003</v>
      </c>
      <c r="K59" s="79">
        <v>35.321519520000003</v>
      </c>
      <c r="L59" s="79">
        <v>30.714364800000002</v>
      </c>
      <c r="M59" s="79">
        <v>39.0641999999999</v>
      </c>
      <c r="N59" s="79">
        <v>39.430892446927089</v>
      </c>
      <c r="O59" s="79">
        <v>76.202452040388025</v>
      </c>
      <c r="P59" s="79">
        <v>74.735499999999931</v>
      </c>
      <c r="Q59" s="79">
        <v>148.37059999999985</v>
      </c>
      <c r="R59" s="79">
        <v>93.992499999999879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26.317964136188166</v>
      </c>
      <c r="I61" s="8">
        <v>34.937589960000004</v>
      </c>
      <c r="J61" s="8">
        <v>35.705833009560003</v>
      </c>
      <c r="K61" s="8">
        <v>35.321519520000003</v>
      </c>
      <c r="L61" s="8">
        <v>30.714364800000002</v>
      </c>
      <c r="M61" s="8">
        <v>39.0641999999999</v>
      </c>
      <c r="N61" s="8">
        <v>39.430892446927089</v>
      </c>
      <c r="O61" s="8">
        <v>76.202452040388025</v>
      </c>
      <c r="P61" s="8">
        <v>74.735499999999931</v>
      </c>
      <c r="Q61" s="8">
        <v>148.37059999999985</v>
      </c>
      <c r="R61" s="8">
        <v>93.992499999999879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28.700069941317516</v>
      </c>
      <c r="I64" s="81">
        <v>38.099879999999999</v>
      </c>
      <c r="J64" s="81">
        <v>40.344423479999996</v>
      </c>
      <c r="K64" s="81">
        <v>39.406704209280193</v>
      </c>
      <c r="L64" s="81">
        <v>36.776851199999996</v>
      </c>
      <c r="M64" s="81">
        <v>78.439999999999884</v>
      </c>
      <c r="N64" s="81">
        <v>54.871850329633837</v>
      </c>
      <c r="O64" s="81">
        <v>86.011720121437392</v>
      </c>
      <c r="P64" s="81">
        <v>81.499999999999915</v>
      </c>
      <c r="Q64" s="81">
        <v>161.85459999999981</v>
      </c>
      <c r="R64" s="81">
        <v>102.71839999999986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1.406764799999995</v>
      </c>
      <c r="K65" s="82">
        <v>0.47398595328018978</v>
      </c>
      <c r="L65" s="82">
        <v>3.2824511999999997</v>
      </c>
      <c r="M65" s="82">
        <v>35.840000000000003</v>
      </c>
      <c r="N65" s="82">
        <v>11.871967617608524</v>
      </c>
      <c r="O65" s="82">
        <v>2.9119905245038611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5.4600000000000933E-2</v>
      </c>
      <c r="R67" s="82">
        <v>0.21840000000000373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28.700069941317516</v>
      </c>
      <c r="I68" s="82">
        <v>38.099879999999999</v>
      </c>
      <c r="J68" s="82">
        <v>38.937658679999998</v>
      </c>
      <c r="K68" s="82">
        <v>38.932718256000001</v>
      </c>
      <c r="L68" s="82">
        <v>33.494399999999999</v>
      </c>
      <c r="M68" s="82">
        <v>42.599999999999881</v>
      </c>
      <c r="N68" s="82">
        <v>42.999882712025311</v>
      </c>
      <c r="O68" s="82">
        <v>83.099729596933528</v>
      </c>
      <c r="P68" s="82">
        <v>81.499999999999915</v>
      </c>
      <c r="Q68" s="82">
        <v>161.79999999999981</v>
      </c>
      <c r="R68" s="82">
        <v>102.49999999999986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323266.3128964497</v>
      </c>
      <c r="D2" s="78">
        <v>331875.41646179056</v>
      </c>
      <c r="E2" s="78">
        <v>324890.59221152565</v>
      </c>
      <c r="F2" s="78">
        <v>326934.12947530893</v>
      </c>
      <c r="G2" s="78">
        <v>329430.27026997297</v>
      </c>
      <c r="H2" s="78">
        <v>325992.15073989914</v>
      </c>
      <c r="I2" s="78">
        <v>321775.93382428016</v>
      </c>
      <c r="J2" s="78">
        <v>311422.29444040265</v>
      </c>
      <c r="K2" s="78">
        <v>309708.34458227106</v>
      </c>
      <c r="L2" s="78">
        <v>292909.23247779242</v>
      </c>
      <c r="M2" s="78">
        <v>297737.55668133893</v>
      </c>
      <c r="N2" s="78">
        <v>278708.09440938325</v>
      </c>
      <c r="O2" s="78">
        <v>283602.38585546875</v>
      </c>
      <c r="P2" s="78">
        <v>286256.01009202423</v>
      </c>
      <c r="Q2" s="78">
        <v>267939.95429859671</v>
      </c>
      <c r="R2" s="78">
        <v>275232.72193927225</v>
      </c>
    </row>
    <row r="3" spans="1:18" ht="11.25" customHeight="1" x14ac:dyDescent="0.25">
      <c r="A3" s="53" t="s">
        <v>242</v>
      </c>
      <c r="B3" s="54" t="s">
        <v>241</v>
      </c>
      <c r="C3" s="79">
        <v>24131.515805137784</v>
      </c>
      <c r="D3" s="79">
        <v>21793.185872429029</v>
      </c>
      <c r="E3" s="79">
        <v>21018.280267210925</v>
      </c>
      <c r="F3" s="79">
        <v>20675.046838680006</v>
      </c>
      <c r="G3" s="79">
        <v>20447.615532900778</v>
      </c>
      <c r="H3" s="79">
        <v>21628.999054672186</v>
      </c>
      <c r="I3" s="79">
        <v>22192.55279330512</v>
      </c>
      <c r="J3" s="79">
        <v>22722.721775305636</v>
      </c>
      <c r="K3" s="79">
        <v>21631.367654843041</v>
      </c>
      <c r="L3" s="79">
        <v>16370.683953503902</v>
      </c>
      <c r="M3" s="79">
        <v>18872.953893129201</v>
      </c>
      <c r="N3" s="79">
        <v>16084.422203047838</v>
      </c>
      <c r="O3" s="79">
        <v>14642.631579869545</v>
      </c>
      <c r="P3" s="79">
        <v>13233.662862290839</v>
      </c>
      <c r="Q3" s="79">
        <v>13728.591581773047</v>
      </c>
      <c r="R3" s="79">
        <v>17084.233416333394</v>
      </c>
    </row>
    <row r="4" spans="1:18" ht="11.25" customHeight="1" x14ac:dyDescent="0.25">
      <c r="A4" s="56" t="s">
        <v>240</v>
      </c>
      <c r="B4" s="57" t="s">
        <v>239</v>
      </c>
      <c r="C4" s="8">
        <v>23978.702789695264</v>
      </c>
      <c r="D4" s="8">
        <v>21605.86015098371</v>
      </c>
      <c r="E4" s="8">
        <v>20977.262145324246</v>
      </c>
      <c r="F4" s="8">
        <v>20587.513411080006</v>
      </c>
      <c r="G4" s="8">
        <v>20379.109884987058</v>
      </c>
      <c r="H4" s="8">
        <v>21567.187333685135</v>
      </c>
      <c r="I4" s="8">
        <v>22129.121589278078</v>
      </c>
      <c r="J4" s="8">
        <v>22635.190123746197</v>
      </c>
      <c r="K4" s="8">
        <v>21516.345601762321</v>
      </c>
      <c r="L4" s="8">
        <v>16283.150525903902</v>
      </c>
      <c r="M4" s="8">
        <v>18783.669906065996</v>
      </c>
      <c r="N4" s="8">
        <v>15663.193510539937</v>
      </c>
      <c r="O4" s="8">
        <v>14215.491570986194</v>
      </c>
      <c r="P4" s="8">
        <v>12775.995786511663</v>
      </c>
      <c r="Q4" s="8">
        <v>13305.757529677076</v>
      </c>
      <c r="R4" s="8">
        <v>16766.023823211504</v>
      </c>
    </row>
    <row r="5" spans="1:18" ht="11.25" customHeight="1" x14ac:dyDescent="0.25">
      <c r="A5" s="59" t="s">
        <v>238</v>
      </c>
      <c r="B5" s="60" t="s">
        <v>237</v>
      </c>
      <c r="C5" s="9">
        <v>12767.7807164899</v>
      </c>
      <c r="D5" s="9">
        <v>11424.840520395406</v>
      </c>
      <c r="E5" s="9">
        <v>10332.607901105945</v>
      </c>
      <c r="F5" s="9">
        <v>10704.222413279998</v>
      </c>
      <c r="G5" s="9">
        <v>11174.142965756759</v>
      </c>
      <c r="H5" s="9">
        <v>12998.996967437481</v>
      </c>
      <c r="I5" s="9">
        <v>13308.963877565136</v>
      </c>
      <c r="J5" s="9">
        <v>13909.038284719512</v>
      </c>
      <c r="K5" s="9">
        <v>12234.32933896008</v>
      </c>
      <c r="L5" s="9">
        <v>7974.0410158704226</v>
      </c>
      <c r="M5" s="9">
        <v>11188.719003728855</v>
      </c>
      <c r="N5" s="9">
        <v>8926.0154557739079</v>
      </c>
      <c r="O5" s="9">
        <v>8449.3680691137542</v>
      </c>
      <c r="P5" s="9">
        <v>6949.52714388813</v>
      </c>
      <c r="Q5" s="9">
        <v>7624.1766493159503</v>
      </c>
      <c r="R5" s="9">
        <v>10856.369830541815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3209.8894940343862</v>
      </c>
      <c r="O6" s="10">
        <v>3766.2662541767127</v>
      </c>
      <c r="P6" s="10">
        <v>4047.1925871877393</v>
      </c>
      <c r="Q6" s="10">
        <v>2338.4659573115246</v>
      </c>
      <c r="R6" s="10">
        <v>2616.6668261256618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12767.7807164899</v>
      </c>
      <c r="D8" s="10">
        <v>11424.840520395406</v>
      </c>
      <c r="E8" s="10">
        <v>10332.607901105945</v>
      </c>
      <c r="F8" s="10">
        <v>10704.222413279998</v>
      </c>
      <c r="G8" s="10">
        <v>11174.142965756759</v>
      </c>
      <c r="H8" s="10">
        <v>12998.996967437481</v>
      </c>
      <c r="I8" s="10">
        <v>13308.963877565136</v>
      </c>
      <c r="J8" s="10">
        <v>13909.038284719512</v>
      </c>
      <c r="K8" s="10">
        <v>12234.32933896008</v>
      </c>
      <c r="L8" s="10">
        <v>7974.0410158704226</v>
      </c>
      <c r="M8" s="10">
        <v>11188.719003728855</v>
      </c>
      <c r="N8" s="10">
        <v>5716.1259617395208</v>
      </c>
      <c r="O8" s="10">
        <v>4683.1018149370429</v>
      </c>
      <c r="P8" s="10">
        <v>2902.3345567003921</v>
      </c>
      <c r="Q8" s="10">
        <v>5285.7106920044262</v>
      </c>
      <c r="R8" s="10">
        <v>8239.7030044161529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565.59748287674756</v>
      </c>
      <c r="D10" s="9">
        <v>420.04158399450006</v>
      </c>
      <c r="E10" s="9">
        <v>408.61872290070005</v>
      </c>
      <c r="F10" s="9">
        <v>328.61146500000007</v>
      </c>
      <c r="G10" s="9">
        <v>325.75972980330005</v>
      </c>
      <c r="H10" s="9">
        <v>428.51056573907317</v>
      </c>
      <c r="I10" s="9">
        <v>414.34399186830001</v>
      </c>
      <c r="J10" s="9">
        <v>368.60882788080005</v>
      </c>
      <c r="K10" s="9">
        <v>377.19632311920009</v>
      </c>
      <c r="L10" s="9">
        <v>314.32401000000004</v>
      </c>
      <c r="M10" s="9">
        <v>285.67495860714985</v>
      </c>
      <c r="N10" s="9">
        <v>117.19271799142547</v>
      </c>
      <c r="O10" s="9">
        <v>257.10753092655267</v>
      </c>
      <c r="P10" s="9">
        <v>162.82580080171269</v>
      </c>
      <c r="Q10" s="9">
        <v>77.122696979735181</v>
      </c>
      <c r="R10" s="9">
        <v>79.950315820198767</v>
      </c>
    </row>
    <row r="11" spans="1:18" ht="11.25" customHeight="1" x14ac:dyDescent="0.25">
      <c r="A11" s="59" t="s">
        <v>226</v>
      </c>
      <c r="B11" s="60" t="s">
        <v>225</v>
      </c>
      <c r="C11" s="9">
        <v>10645.324590328617</v>
      </c>
      <c r="D11" s="9">
        <v>9760.9780465938002</v>
      </c>
      <c r="E11" s="9">
        <v>10236.035521317599</v>
      </c>
      <c r="F11" s="9">
        <v>9554.6795327999989</v>
      </c>
      <c r="G11" s="9">
        <v>8879.2071894269975</v>
      </c>
      <c r="H11" s="9">
        <v>8139.6798005085775</v>
      </c>
      <c r="I11" s="9">
        <v>8405.8137198446402</v>
      </c>
      <c r="J11" s="9">
        <v>8357.5430111458809</v>
      </c>
      <c r="K11" s="9">
        <v>8904.8199396830405</v>
      </c>
      <c r="L11" s="9">
        <v>7994.7855000334803</v>
      </c>
      <c r="M11" s="9">
        <v>7309.2759437299901</v>
      </c>
      <c r="N11" s="9">
        <v>6619.9853367746036</v>
      </c>
      <c r="O11" s="9">
        <v>5509.0159709458894</v>
      </c>
      <c r="P11" s="9">
        <v>5663.6428418218202</v>
      </c>
      <c r="Q11" s="9">
        <v>5604.4581833813918</v>
      </c>
      <c r="R11" s="9">
        <v>5829.7036768494881</v>
      </c>
    </row>
    <row r="12" spans="1:18" ht="11.25" customHeight="1" x14ac:dyDescent="0.25">
      <c r="A12" s="61" t="s">
        <v>224</v>
      </c>
      <c r="B12" s="62" t="s">
        <v>223</v>
      </c>
      <c r="C12" s="10">
        <v>10645.324590328617</v>
      </c>
      <c r="D12" s="10">
        <v>9760.9780465938002</v>
      </c>
      <c r="E12" s="10">
        <v>10236.035521317599</v>
      </c>
      <c r="F12" s="10">
        <v>9554.6795327999989</v>
      </c>
      <c r="G12" s="10">
        <v>8879.2071894269975</v>
      </c>
      <c r="H12" s="10">
        <v>8139.6798005085775</v>
      </c>
      <c r="I12" s="10">
        <v>8405.8137198446402</v>
      </c>
      <c r="J12" s="10">
        <v>8357.5430111458809</v>
      </c>
      <c r="K12" s="10">
        <v>8904.8199396830405</v>
      </c>
      <c r="L12" s="10">
        <v>7994.7855000334803</v>
      </c>
      <c r="M12" s="10">
        <v>7309.2759437299901</v>
      </c>
      <c r="N12" s="10">
        <v>6619.9853367746036</v>
      </c>
      <c r="O12" s="10">
        <v>5509.0159709458894</v>
      </c>
      <c r="P12" s="10">
        <v>5663.6428418218202</v>
      </c>
      <c r="Q12" s="10">
        <v>5604.4581833813918</v>
      </c>
      <c r="R12" s="10">
        <v>5829.7036768494881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152.81301544251869</v>
      </c>
      <c r="D15" s="8">
        <v>187.32572144531997</v>
      </c>
      <c r="E15" s="8">
        <v>41.018121886679999</v>
      </c>
      <c r="F15" s="8">
        <v>87.533427599999996</v>
      </c>
      <c r="G15" s="8">
        <v>68.505647913719997</v>
      </c>
      <c r="H15" s="8">
        <v>61.811720987051238</v>
      </c>
      <c r="I15" s="8">
        <v>63.431204027039996</v>
      </c>
      <c r="J15" s="8">
        <v>87.531651559440007</v>
      </c>
      <c r="K15" s="8">
        <v>115.02205308072</v>
      </c>
      <c r="L15" s="8">
        <v>87.533427599999996</v>
      </c>
      <c r="M15" s="8">
        <v>89.283987063203696</v>
      </c>
      <c r="N15" s="8">
        <v>421.22869250789864</v>
      </c>
      <c r="O15" s="8">
        <v>427.1400088833513</v>
      </c>
      <c r="P15" s="8">
        <v>457.667075779176</v>
      </c>
      <c r="Q15" s="8">
        <v>422.83405209597095</v>
      </c>
      <c r="R15" s="8">
        <v>318.20959312188967</v>
      </c>
    </row>
    <row r="16" spans="1:18" ht="11.25" customHeight="1" x14ac:dyDescent="0.25">
      <c r="A16" s="59" t="s">
        <v>216</v>
      </c>
      <c r="B16" s="60" t="s">
        <v>215</v>
      </c>
      <c r="C16" s="9">
        <v>152.81301544251869</v>
      </c>
      <c r="D16" s="9">
        <v>187.32572144531997</v>
      </c>
      <c r="E16" s="9">
        <v>41.018121886679999</v>
      </c>
      <c r="F16" s="9">
        <v>87.533427599999996</v>
      </c>
      <c r="G16" s="9">
        <v>68.505647913719997</v>
      </c>
      <c r="H16" s="9">
        <v>61.811720987051238</v>
      </c>
      <c r="I16" s="9">
        <v>63.431204027039996</v>
      </c>
      <c r="J16" s="9">
        <v>87.531651559440007</v>
      </c>
      <c r="K16" s="9">
        <v>115.02205308072</v>
      </c>
      <c r="L16" s="9">
        <v>87.533427599999996</v>
      </c>
      <c r="M16" s="9">
        <v>89.283987063203696</v>
      </c>
      <c r="N16" s="9">
        <v>315.92864842708207</v>
      </c>
      <c r="O16" s="9">
        <v>286.73998761552139</v>
      </c>
      <c r="P16" s="9">
        <v>334.81647158147649</v>
      </c>
      <c r="Q16" s="9">
        <v>260.98400293943035</v>
      </c>
      <c r="R16" s="9">
        <v>212.90906683766627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105.30004408081663</v>
      </c>
      <c r="O18" s="9">
        <v>140.40002126782986</v>
      </c>
      <c r="P18" s="9">
        <v>122.85060419769951</v>
      </c>
      <c r="Q18" s="9">
        <v>161.85004915654059</v>
      </c>
      <c r="R18" s="9">
        <v>105.30052628422338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220653.28477665916</v>
      </c>
      <c r="D21" s="79">
        <v>229898.73332464331</v>
      </c>
      <c r="E21" s="79">
        <v>223631.54004074709</v>
      </c>
      <c r="F21" s="79">
        <v>222494.17701481382</v>
      </c>
      <c r="G21" s="79">
        <v>223423.32789102133</v>
      </c>
      <c r="H21" s="79">
        <v>218413.39505837881</v>
      </c>
      <c r="I21" s="79">
        <v>215951.39126494087</v>
      </c>
      <c r="J21" s="79">
        <v>209134.63877947006</v>
      </c>
      <c r="K21" s="79">
        <v>206424.38349842755</v>
      </c>
      <c r="L21" s="79">
        <v>200841.323610697</v>
      </c>
      <c r="M21" s="79">
        <v>197867.36507856075</v>
      </c>
      <c r="N21" s="79">
        <v>194218.43588648201</v>
      </c>
      <c r="O21" s="79">
        <v>190605.80978903093</v>
      </c>
      <c r="P21" s="79">
        <v>189930.50905626235</v>
      </c>
      <c r="Q21" s="79">
        <v>184899.01525840789</v>
      </c>
      <c r="R21" s="79">
        <v>187197.7492778626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220653.28477665916</v>
      </c>
      <c r="D30" s="8">
        <v>229898.73332464331</v>
      </c>
      <c r="E30" s="8">
        <v>223631.54004074709</v>
      </c>
      <c r="F30" s="8">
        <v>222494.17701481382</v>
      </c>
      <c r="G30" s="8">
        <v>223423.32789102133</v>
      </c>
      <c r="H30" s="8">
        <v>218413.39505837881</v>
      </c>
      <c r="I30" s="8">
        <v>215951.39126494087</v>
      </c>
      <c r="J30" s="8">
        <v>209134.63877947006</v>
      </c>
      <c r="K30" s="8">
        <v>206424.38349842755</v>
      </c>
      <c r="L30" s="8">
        <v>200841.323610697</v>
      </c>
      <c r="M30" s="8">
        <v>197867.36507856075</v>
      </c>
      <c r="N30" s="8">
        <v>194218.43588648201</v>
      </c>
      <c r="O30" s="8">
        <v>190605.80978903093</v>
      </c>
      <c r="P30" s="8">
        <v>189930.50905626235</v>
      </c>
      <c r="Q30" s="8">
        <v>184899.01525840789</v>
      </c>
      <c r="R30" s="8">
        <v>187197.7492778626</v>
      </c>
    </row>
    <row r="31" spans="1:18" ht="11.25" customHeight="1" x14ac:dyDescent="0.25">
      <c r="A31" s="59" t="s">
        <v>187</v>
      </c>
      <c r="B31" s="60" t="s">
        <v>186</v>
      </c>
      <c r="C31" s="9">
        <v>459.07199999999943</v>
      </c>
      <c r="D31" s="9">
        <v>732.64310784000008</v>
      </c>
      <c r="E31" s="9">
        <v>504.74704142822412</v>
      </c>
      <c r="F31" s="9">
        <v>164.23307008358404</v>
      </c>
      <c r="G31" s="9">
        <v>108.52185600000001</v>
      </c>
      <c r="H31" s="9">
        <v>79.487999999999843</v>
      </c>
      <c r="I31" s="9">
        <v>58.359460877568004</v>
      </c>
      <c r="J31" s="9">
        <v>63.666155520000004</v>
      </c>
      <c r="K31" s="9">
        <v>63.666155520000004</v>
      </c>
      <c r="L31" s="9">
        <v>90.193720320000011</v>
      </c>
      <c r="M31" s="9">
        <v>58.29119999999979</v>
      </c>
      <c r="N31" s="9">
        <v>79.487999999999857</v>
      </c>
      <c r="O31" s="9">
        <v>74.188800000000057</v>
      </c>
      <c r="P31" s="9">
        <v>82.137600000000177</v>
      </c>
      <c r="Q31" s="9">
        <v>79.487999999999914</v>
      </c>
      <c r="R31" s="9">
        <v>82.137599999999964</v>
      </c>
    </row>
    <row r="32" spans="1:18" ht="11.25" customHeight="1" x14ac:dyDescent="0.25">
      <c r="A32" s="61" t="s">
        <v>185</v>
      </c>
      <c r="B32" s="62" t="s">
        <v>184</v>
      </c>
      <c r="C32" s="10">
        <v>459.07199999999943</v>
      </c>
      <c r="D32" s="10">
        <v>732.64310784000008</v>
      </c>
      <c r="E32" s="10">
        <v>504.74704142822412</v>
      </c>
      <c r="F32" s="10">
        <v>164.23307008358404</v>
      </c>
      <c r="G32" s="10">
        <v>108.52185600000001</v>
      </c>
      <c r="H32" s="10">
        <v>79.487999999999843</v>
      </c>
      <c r="I32" s="10">
        <v>58.359460877568004</v>
      </c>
      <c r="J32" s="10">
        <v>63.666155520000004</v>
      </c>
      <c r="K32" s="10">
        <v>63.666155520000004</v>
      </c>
      <c r="L32" s="10">
        <v>90.193720320000011</v>
      </c>
      <c r="M32" s="10">
        <v>58.29119999999979</v>
      </c>
      <c r="N32" s="10">
        <v>79.487999999999857</v>
      </c>
      <c r="O32" s="10">
        <v>74.188800000000057</v>
      </c>
      <c r="P32" s="10">
        <v>82.137600000000177</v>
      </c>
      <c r="Q32" s="10">
        <v>79.487999999999914</v>
      </c>
      <c r="R32" s="10">
        <v>82.137599999999964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9802.0757832944546</v>
      </c>
      <c r="D34" s="9">
        <v>9378.1641652961061</v>
      </c>
      <c r="E34" s="9">
        <v>8664.2716821611411</v>
      </c>
      <c r="F34" s="9">
        <v>8193.9974391199103</v>
      </c>
      <c r="G34" s="9">
        <v>8356.5020822728693</v>
      </c>
      <c r="H34" s="9">
        <v>7903.7780789633744</v>
      </c>
      <c r="I34" s="9">
        <v>7442.195695127426</v>
      </c>
      <c r="J34" s="9">
        <v>7117.3275639783496</v>
      </c>
      <c r="K34" s="9">
        <v>7146.101314865592</v>
      </c>
      <c r="L34" s="9">
        <v>6722.4796833506061</v>
      </c>
      <c r="M34" s="9">
        <v>6986.560128565824</v>
      </c>
      <c r="N34" s="9">
        <v>6202.8567596244611</v>
      </c>
      <c r="O34" s="9">
        <v>6083.8532903758523</v>
      </c>
      <c r="P34" s="9">
        <v>6017.0948903582557</v>
      </c>
      <c r="Q34" s="9">
        <v>5244.9983735758951</v>
      </c>
      <c r="R34" s="9">
        <v>5210.1724195701618</v>
      </c>
    </row>
    <row r="35" spans="1:18" ht="11.25" customHeight="1" x14ac:dyDescent="0.25">
      <c r="A35" s="59" t="s">
        <v>179</v>
      </c>
      <c r="B35" s="60" t="s">
        <v>178</v>
      </c>
      <c r="C35" s="9">
        <v>42711.645036532333</v>
      </c>
      <c r="D35" s="9">
        <v>41516.623700448632</v>
      </c>
      <c r="E35" s="9">
        <v>40048.125221460636</v>
      </c>
      <c r="F35" s="9">
        <v>37536.707885472184</v>
      </c>
      <c r="G35" s="9">
        <v>35688.236990288402</v>
      </c>
      <c r="H35" s="9">
        <v>33320.273646630769</v>
      </c>
      <c r="I35" s="9">
        <v>31145.169081684919</v>
      </c>
      <c r="J35" s="9">
        <v>29007.684157142885</v>
      </c>
      <c r="K35" s="9">
        <v>25843.264009122675</v>
      </c>
      <c r="L35" s="9">
        <v>24915.66194872163</v>
      </c>
      <c r="M35" s="9">
        <v>22999.161196013149</v>
      </c>
      <c r="N35" s="9">
        <v>21608.025810897223</v>
      </c>
      <c r="O35" s="9">
        <v>20344.95161650885</v>
      </c>
      <c r="P35" s="9">
        <v>19710.208056525404</v>
      </c>
      <c r="Q35" s="9">
        <v>19850.482092334267</v>
      </c>
      <c r="R35" s="9">
        <v>20077.657682293157</v>
      </c>
    </row>
    <row r="36" spans="1:18" ht="11.25" customHeight="1" x14ac:dyDescent="0.25">
      <c r="A36" s="65" t="s">
        <v>177</v>
      </c>
      <c r="B36" s="62" t="s">
        <v>176</v>
      </c>
      <c r="C36" s="10">
        <v>42622.325127090684</v>
      </c>
      <c r="D36" s="10">
        <v>41430.459034065032</v>
      </c>
      <c r="E36" s="10">
        <v>39965.173723110638</v>
      </c>
      <c r="F36" s="10">
        <v>37469.594067624181</v>
      </c>
      <c r="G36" s="10">
        <v>35618.191943518803</v>
      </c>
      <c r="H36" s="10">
        <v>33250.206589218935</v>
      </c>
      <c r="I36" s="10">
        <v>31075.123917684919</v>
      </c>
      <c r="J36" s="10">
        <v>28937.638993142886</v>
      </c>
      <c r="K36" s="10">
        <v>25779.373470430273</v>
      </c>
      <c r="L36" s="10">
        <v>24833.30759272163</v>
      </c>
      <c r="M36" s="10">
        <v>22929.161147850522</v>
      </c>
      <c r="N36" s="10">
        <v>21522.765807719912</v>
      </c>
      <c r="O36" s="10">
        <v>20271.871569817522</v>
      </c>
      <c r="P36" s="10">
        <v>19637.128052154785</v>
      </c>
      <c r="Q36" s="10">
        <v>19789.582065424856</v>
      </c>
      <c r="R36" s="10">
        <v>20016.757640645563</v>
      </c>
    </row>
    <row r="37" spans="1:18" ht="11.25" customHeight="1" x14ac:dyDescent="0.25">
      <c r="A37" s="61" t="s">
        <v>175</v>
      </c>
      <c r="B37" s="62" t="s">
        <v>174</v>
      </c>
      <c r="C37" s="10">
        <v>89.319909441651745</v>
      </c>
      <c r="D37" s="10">
        <v>86.164666383599993</v>
      </c>
      <c r="E37" s="10">
        <v>82.951498350000008</v>
      </c>
      <c r="F37" s="10">
        <v>67.113817847999997</v>
      </c>
      <c r="G37" s="10">
        <v>70.045046769600006</v>
      </c>
      <c r="H37" s="10">
        <v>70.067057411832437</v>
      </c>
      <c r="I37" s="10">
        <v>70.045164000000014</v>
      </c>
      <c r="J37" s="10">
        <v>70.045164000000014</v>
      </c>
      <c r="K37" s="10">
        <v>63.890538692400014</v>
      </c>
      <c r="L37" s="10">
        <v>82.35435600000001</v>
      </c>
      <c r="M37" s="10">
        <v>70.000048162627465</v>
      </c>
      <c r="N37" s="10">
        <v>85.260003177309812</v>
      </c>
      <c r="O37" s="10">
        <v>73.080046691328192</v>
      </c>
      <c r="P37" s="10">
        <v>73.080004370618013</v>
      </c>
      <c r="Q37" s="10">
        <v>60.900026909409576</v>
      </c>
      <c r="R37" s="10">
        <v>60.900041647594144</v>
      </c>
    </row>
    <row r="38" spans="1:18" ht="11.25" customHeight="1" x14ac:dyDescent="0.25">
      <c r="A38" s="59" t="s">
        <v>173</v>
      </c>
      <c r="B38" s="60" t="s">
        <v>172</v>
      </c>
      <c r="C38" s="9">
        <v>20463.957775284282</v>
      </c>
      <c r="D38" s="9">
        <v>20210.441687170667</v>
      </c>
      <c r="E38" s="9">
        <v>19910.519012502649</v>
      </c>
      <c r="F38" s="9">
        <v>19852.626732772322</v>
      </c>
      <c r="G38" s="9">
        <v>20758.741241147283</v>
      </c>
      <c r="H38" s="9">
        <v>20845.104232775884</v>
      </c>
      <c r="I38" s="9">
        <v>21720.574525803986</v>
      </c>
      <c r="J38" s="9">
        <v>22238.052366768377</v>
      </c>
      <c r="K38" s="9">
        <v>22432.195033880293</v>
      </c>
      <c r="L38" s="9">
        <v>20775.64948565566</v>
      </c>
      <c r="M38" s="9">
        <v>21009.831697015728</v>
      </c>
      <c r="N38" s="9">
        <v>22127.656805837236</v>
      </c>
      <c r="O38" s="9">
        <v>21477.548697496961</v>
      </c>
      <c r="P38" s="9">
        <v>21280.030390774817</v>
      </c>
      <c r="Q38" s="9">
        <v>21014.254593340353</v>
      </c>
      <c r="R38" s="9">
        <v>21911.094551177819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20117.687750604819</v>
      </c>
      <c r="D40" s="10">
        <v>19907.491153200011</v>
      </c>
      <c r="E40" s="10">
        <v>19582.697093199949</v>
      </c>
      <c r="F40" s="10">
        <v>19468.515011635729</v>
      </c>
      <c r="G40" s="10">
        <v>20352.651162232214</v>
      </c>
      <c r="H40" s="10">
        <v>20380.271213703712</v>
      </c>
      <c r="I40" s="10">
        <v>21153.432332730172</v>
      </c>
      <c r="J40" s="10">
        <v>21726.599810183248</v>
      </c>
      <c r="K40" s="10">
        <v>21880.707050708319</v>
      </c>
      <c r="L40" s="10">
        <v>20056.787377767832</v>
      </c>
      <c r="M40" s="10">
        <v>20284.719292961454</v>
      </c>
      <c r="N40" s="10">
        <v>21501.695375954394</v>
      </c>
      <c r="O40" s="10">
        <v>20867.044832452797</v>
      </c>
      <c r="P40" s="10">
        <v>20725.321810207293</v>
      </c>
      <c r="Q40" s="10">
        <v>20595.910070183898</v>
      </c>
      <c r="R40" s="10">
        <v>21436.985809706213</v>
      </c>
    </row>
    <row r="41" spans="1:18" ht="11.25" customHeight="1" x14ac:dyDescent="0.25">
      <c r="A41" s="61" t="s">
        <v>167</v>
      </c>
      <c r="B41" s="62" t="s">
        <v>166</v>
      </c>
      <c r="C41" s="10">
        <v>346.27002467946346</v>
      </c>
      <c r="D41" s="10">
        <v>302.95053397065601</v>
      </c>
      <c r="E41" s="10">
        <v>327.82191930270011</v>
      </c>
      <c r="F41" s="10">
        <v>384.11172113659211</v>
      </c>
      <c r="G41" s="10">
        <v>406.09007891506815</v>
      </c>
      <c r="H41" s="10">
        <v>464.83301907217225</v>
      </c>
      <c r="I41" s="10">
        <v>567.1421930738162</v>
      </c>
      <c r="J41" s="10">
        <v>511.45255658512809</v>
      </c>
      <c r="K41" s="10">
        <v>551.48798317197611</v>
      </c>
      <c r="L41" s="10">
        <v>718.86210788782807</v>
      </c>
      <c r="M41" s="10">
        <v>725.11240405427634</v>
      </c>
      <c r="N41" s="10">
        <v>625.96142988284157</v>
      </c>
      <c r="O41" s="10">
        <v>610.50386504416292</v>
      </c>
      <c r="P41" s="10">
        <v>554.70858056752184</v>
      </c>
      <c r="Q41" s="10">
        <v>418.34452315645274</v>
      </c>
      <c r="R41" s="10">
        <v>474.10874147160587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135083.74525693103</v>
      </c>
      <c r="D43" s="9">
        <v>144388.17667089833</v>
      </c>
      <c r="E43" s="9">
        <v>142821.2116370225</v>
      </c>
      <c r="F43" s="9">
        <v>145589.54451402067</v>
      </c>
      <c r="G43" s="9">
        <v>147652.96183078803</v>
      </c>
      <c r="H43" s="9">
        <v>146638.95860828576</v>
      </c>
      <c r="I43" s="9">
        <v>145424.35783827244</v>
      </c>
      <c r="J43" s="9">
        <v>141358.71720562445</v>
      </c>
      <c r="K43" s="9">
        <v>142480.88786668464</v>
      </c>
      <c r="L43" s="9">
        <v>140353.89404651316</v>
      </c>
      <c r="M43" s="9">
        <v>139832.92148318951</v>
      </c>
      <c r="N43" s="9">
        <v>136574.52628819286</v>
      </c>
      <c r="O43" s="9">
        <v>136806.67476921325</v>
      </c>
      <c r="P43" s="9">
        <v>138132.28169982744</v>
      </c>
      <c r="Q43" s="9">
        <v>134686.31734643492</v>
      </c>
      <c r="R43" s="9">
        <v>136186.63099358833</v>
      </c>
    </row>
    <row r="44" spans="1:18" ht="11.25" customHeight="1" x14ac:dyDescent="0.25">
      <c r="A44" s="59" t="s">
        <v>161</v>
      </c>
      <c r="B44" s="60" t="s">
        <v>160</v>
      </c>
      <c r="C44" s="9">
        <v>8969.1098547431357</v>
      </c>
      <c r="D44" s="9">
        <v>8947.3134065724043</v>
      </c>
      <c r="E44" s="9">
        <v>7448.8187372744151</v>
      </c>
      <c r="F44" s="9">
        <v>7474.7099924616259</v>
      </c>
      <c r="G44" s="9">
        <v>6885.5820125095461</v>
      </c>
      <c r="H44" s="9">
        <v>6027.908551074358</v>
      </c>
      <c r="I44" s="9">
        <v>6146.1156329156165</v>
      </c>
      <c r="J44" s="9">
        <v>5901.7823352370087</v>
      </c>
      <c r="K44" s="9">
        <v>5300.7451148074324</v>
      </c>
      <c r="L44" s="9">
        <v>4541.8603181274739</v>
      </c>
      <c r="M44" s="9">
        <v>3876.1995437721698</v>
      </c>
      <c r="N44" s="9">
        <v>3816.3621087037186</v>
      </c>
      <c r="O44" s="9">
        <v>2895.151316023951</v>
      </c>
      <c r="P44" s="9">
        <v>2378.1153454045357</v>
      </c>
      <c r="Q44" s="9">
        <v>1820.7531597651655</v>
      </c>
      <c r="R44" s="9">
        <v>1839.3354733799856</v>
      </c>
    </row>
    <row r="45" spans="1:18" ht="11.25" customHeight="1" x14ac:dyDescent="0.25">
      <c r="A45" s="59" t="s">
        <v>159</v>
      </c>
      <c r="B45" s="60" t="s">
        <v>158</v>
      </c>
      <c r="C45" s="9">
        <v>3163.6790698739533</v>
      </c>
      <c r="D45" s="9">
        <v>4725.3705864171479</v>
      </c>
      <c r="E45" s="9">
        <v>4233.8467088975158</v>
      </c>
      <c r="F45" s="9">
        <v>3682.3573808835122</v>
      </c>
      <c r="G45" s="9">
        <v>3972.7818780151688</v>
      </c>
      <c r="H45" s="9">
        <v>3597.8839406486782</v>
      </c>
      <c r="I45" s="9">
        <v>4014.6190302589202</v>
      </c>
      <c r="J45" s="9">
        <v>3447.4089951990004</v>
      </c>
      <c r="K45" s="9">
        <v>3157.5240035469005</v>
      </c>
      <c r="L45" s="9">
        <v>3441.5844080085003</v>
      </c>
      <c r="M45" s="9">
        <v>3104.3998300043518</v>
      </c>
      <c r="N45" s="9">
        <v>3809.5201132265047</v>
      </c>
      <c r="O45" s="9">
        <v>2923.4412994120548</v>
      </c>
      <c r="P45" s="9">
        <v>2330.6410733718894</v>
      </c>
      <c r="Q45" s="9">
        <v>2202.7216929572664</v>
      </c>
      <c r="R45" s="9">
        <v>1890.7205578531518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3163.6790698739533</v>
      </c>
      <c r="D49" s="10">
        <v>3878.0292966246006</v>
      </c>
      <c r="E49" s="10">
        <v>3063.9815047413003</v>
      </c>
      <c r="F49" s="10">
        <v>2966.9581736847003</v>
      </c>
      <c r="G49" s="10">
        <v>3310.1988904296004</v>
      </c>
      <c r="H49" s="10">
        <v>3460.0801334108146</v>
      </c>
      <c r="I49" s="10">
        <v>3956.0016535415998</v>
      </c>
      <c r="J49" s="10">
        <v>3447.4089951990004</v>
      </c>
      <c r="K49" s="10">
        <v>3157.5240035469005</v>
      </c>
      <c r="L49" s="10">
        <v>3441.5844080085003</v>
      </c>
      <c r="M49" s="10">
        <v>3104.3998300043518</v>
      </c>
      <c r="N49" s="10">
        <v>3809.5201132265047</v>
      </c>
      <c r="O49" s="10">
        <v>2923.4412994120548</v>
      </c>
      <c r="P49" s="10">
        <v>2330.6410733718894</v>
      </c>
      <c r="Q49" s="10">
        <v>2202.7216929572664</v>
      </c>
      <c r="R49" s="10">
        <v>1890.7205578531518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847.34128979254808</v>
      </c>
      <c r="E51" s="10">
        <v>1169.8652041562159</v>
      </c>
      <c r="F51" s="10">
        <v>715.39920719881206</v>
      </c>
      <c r="G51" s="10">
        <v>662.58298758556805</v>
      </c>
      <c r="H51" s="10">
        <v>137.80380723786357</v>
      </c>
      <c r="I51" s="10">
        <v>58.617376717320006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77898.483629214286</v>
      </c>
      <c r="D52" s="79">
        <v>79502.790538767818</v>
      </c>
      <c r="E52" s="79">
        <v>79446.036754543762</v>
      </c>
      <c r="F52" s="79">
        <v>82850.385409895083</v>
      </c>
      <c r="G52" s="79">
        <v>84582.994550865216</v>
      </c>
      <c r="H52" s="79">
        <v>85706.201388148198</v>
      </c>
      <c r="I52" s="79">
        <v>83420.060764093054</v>
      </c>
      <c r="J52" s="79">
        <v>79275.451150958776</v>
      </c>
      <c r="K52" s="79">
        <v>81282.485333160468</v>
      </c>
      <c r="L52" s="79">
        <v>75230.75049819157</v>
      </c>
      <c r="M52" s="79">
        <v>80617.966563951966</v>
      </c>
      <c r="N52" s="79">
        <v>67964.801219868648</v>
      </c>
      <c r="O52" s="79">
        <v>77868.209587122707</v>
      </c>
      <c r="P52" s="79">
        <v>82607.377503100943</v>
      </c>
      <c r="Q52" s="79">
        <v>68808.55865841583</v>
      </c>
      <c r="R52" s="79">
        <v>70446.588145076297</v>
      </c>
    </row>
    <row r="53" spans="1:18" ht="11.25" customHeight="1" x14ac:dyDescent="0.25">
      <c r="A53" s="56" t="s">
        <v>143</v>
      </c>
      <c r="B53" s="57" t="s">
        <v>142</v>
      </c>
      <c r="C53" s="8">
        <v>70054.002452828077</v>
      </c>
      <c r="D53" s="8">
        <v>72442.651334827766</v>
      </c>
      <c r="E53" s="8">
        <v>71769.65116078376</v>
      </c>
      <c r="F53" s="8">
        <v>75537.404525973456</v>
      </c>
      <c r="G53" s="8">
        <v>76942.002747659557</v>
      </c>
      <c r="H53" s="8">
        <v>78319.138640434365</v>
      </c>
      <c r="I53" s="8">
        <v>76212.253107573255</v>
      </c>
      <c r="J53" s="8">
        <v>72518.526989950551</v>
      </c>
      <c r="K53" s="8">
        <v>74888.732205461987</v>
      </c>
      <c r="L53" s="8">
        <v>70535.966891719057</v>
      </c>
      <c r="M53" s="8">
        <v>75175.781868648177</v>
      </c>
      <c r="N53" s="8">
        <v>62626.841663720312</v>
      </c>
      <c r="O53" s="8">
        <v>72343.129243928066</v>
      </c>
      <c r="P53" s="8">
        <v>76913.169977103636</v>
      </c>
      <c r="Q53" s="8">
        <v>63527.83609020018</v>
      </c>
      <c r="R53" s="8">
        <v>64637.590796993733</v>
      </c>
    </row>
    <row r="54" spans="1:18" ht="11.25" customHeight="1" x14ac:dyDescent="0.25">
      <c r="A54" s="56" t="s">
        <v>141</v>
      </c>
      <c r="B54" s="57" t="s">
        <v>140</v>
      </c>
      <c r="C54" s="8">
        <v>7844.481176386199</v>
      </c>
      <c r="D54" s="8">
        <v>7060.1392039400644</v>
      </c>
      <c r="E54" s="8">
        <v>7676.385593760001</v>
      </c>
      <c r="F54" s="8">
        <v>7312.980883921633</v>
      </c>
      <c r="G54" s="8">
        <v>7640.9918032056485</v>
      </c>
      <c r="H54" s="8">
        <v>7387.0627477138278</v>
      </c>
      <c r="I54" s="8">
        <v>7207.8076565197935</v>
      </c>
      <c r="J54" s="8">
        <v>6756.9241610082254</v>
      </c>
      <c r="K54" s="8">
        <v>6393.753127698481</v>
      </c>
      <c r="L54" s="8">
        <v>4694.7836064725279</v>
      </c>
      <c r="M54" s="8">
        <v>5442.1846953037993</v>
      </c>
      <c r="N54" s="8">
        <v>5337.9595561483275</v>
      </c>
      <c r="O54" s="8">
        <v>5525.0803431946506</v>
      </c>
      <c r="P54" s="8">
        <v>5694.2075259973071</v>
      </c>
      <c r="Q54" s="8">
        <v>5280.722568215645</v>
      </c>
      <c r="R54" s="8">
        <v>5808.9973480825684</v>
      </c>
    </row>
    <row r="55" spans="1:18" ht="11.25" customHeight="1" x14ac:dyDescent="0.25">
      <c r="A55" s="59" t="s">
        <v>139</v>
      </c>
      <c r="B55" s="60" t="s">
        <v>138</v>
      </c>
      <c r="C55" s="9">
        <v>809.40117638619381</v>
      </c>
      <c r="D55" s="9">
        <v>786.93528812486409</v>
      </c>
      <c r="E55" s="9">
        <v>799.90153776</v>
      </c>
      <c r="F55" s="9">
        <v>733.81152749443208</v>
      </c>
      <c r="G55" s="9">
        <v>708.99883460884803</v>
      </c>
      <c r="H55" s="9">
        <v>699.52468804704654</v>
      </c>
      <c r="I55" s="9">
        <v>726.47345794939201</v>
      </c>
      <c r="J55" s="9">
        <v>731.87499617222409</v>
      </c>
      <c r="K55" s="9">
        <v>674.41598484408007</v>
      </c>
      <c r="L55" s="9">
        <v>504.88526561572803</v>
      </c>
      <c r="M55" s="9">
        <v>596.82479713910186</v>
      </c>
      <c r="N55" s="9">
        <v>729.22558085894491</v>
      </c>
      <c r="O55" s="9">
        <v>711.90882846367663</v>
      </c>
      <c r="P55" s="9">
        <v>601.53562753010158</v>
      </c>
      <c r="Q55" s="9">
        <v>514.05868693398645</v>
      </c>
      <c r="R55" s="9">
        <v>508.55789369543066</v>
      </c>
    </row>
    <row r="56" spans="1:18" ht="11.25" customHeight="1" x14ac:dyDescent="0.25">
      <c r="A56" s="59" t="s">
        <v>137</v>
      </c>
      <c r="B56" s="60" t="s">
        <v>136</v>
      </c>
      <c r="C56" s="9">
        <v>7035.0800000000054</v>
      </c>
      <c r="D56" s="9">
        <v>6273.2039158152002</v>
      </c>
      <c r="E56" s="9">
        <v>6876.4840560000011</v>
      </c>
      <c r="F56" s="9">
        <v>6579.1693564272009</v>
      </c>
      <c r="G56" s="9">
        <v>6931.9929685968009</v>
      </c>
      <c r="H56" s="9">
        <v>6687.538059666781</v>
      </c>
      <c r="I56" s="9">
        <v>6481.334198570401</v>
      </c>
      <c r="J56" s="9">
        <v>6025.0491648360012</v>
      </c>
      <c r="K56" s="9">
        <v>5719.3371428544006</v>
      </c>
      <c r="L56" s="9">
        <v>4189.8983408568001</v>
      </c>
      <c r="M56" s="9">
        <v>4845.3598981646974</v>
      </c>
      <c r="N56" s="9">
        <v>4015.9599756207585</v>
      </c>
      <c r="O56" s="9">
        <v>4491.7595462760883</v>
      </c>
      <c r="P56" s="9">
        <v>4758.5199020405616</v>
      </c>
      <c r="Q56" s="9">
        <v>4312.5772619817299</v>
      </c>
      <c r="R56" s="9">
        <v>4217.7213367508875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592.77399966862447</v>
      </c>
      <c r="O58" s="9">
        <v>321.41196845488594</v>
      </c>
      <c r="P58" s="9">
        <v>334.15199642664351</v>
      </c>
      <c r="Q58" s="9">
        <v>454.08661929992854</v>
      </c>
      <c r="R58" s="9">
        <v>1082.7181176362499</v>
      </c>
    </row>
    <row r="59" spans="1:18" ht="11.25" customHeight="1" x14ac:dyDescent="0.25">
      <c r="A59" s="80" t="s">
        <v>131</v>
      </c>
      <c r="B59" s="54">
        <v>7200</v>
      </c>
      <c r="C59" s="79">
        <v>583.0286854384816</v>
      </c>
      <c r="D59" s="79">
        <v>680.70672595044005</v>
      </c>
      <c r="E59" s="79">
        <v>794.73514902390002</v>
      </c>
      <c r="F59" s="79">
        <v>914.52021192000007</v>
      </c>
      <c r="G59" s="79">
        <v>976.33229518566009</v>
      </c>
      <c r="H59" s="79">
        <v>243.55523869994474</v>
      </c>
      <c r="I59" s="79">
        <v>211.92900194113201</v>
      </c>
      <c r="J59" s="79">
        <v>289.48273466817596</v>
      </c>
      <c r="K59" s="79">
        <v>370.10809584000003</v>
      </c>
      <c r="L59" s="79">
        <v>466.47441540000005</v>
      </c>
      <c r="M59" s="79">
        <v>379.2711456970012</v>
      </c>
      <c r="N59" s="79">
        <v>440.43509998477526</v>
      </c>
      <c r="O59" s="79">
        <v>485.73489944555087</v>
      </c>
      <c r="P59" s="79">
        <v>484.46067037004377</v>
      </c>
      <c r="Q59" s="79">
        <v>503.78879999999867</v>
      </c>
      <c r="R59" s="79">
        <v>504.15110000000152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24.310003531135116</v>
      </c>
      <c r="Q60" s="8">
        <v>20.16299999999999</v>
      </c>
      <c r="R60" s="8">
        <v>22.451000000000025</v>
      </c>
    </row>
    <row r="61" spans="1:18" ht="11.25" customHeight="1" x14ac:dyDescent="0.25">
      <c r="A61" s="56" t="s">
        <v>128</v>
      </c>
      <c r="B61" s="57" t="s">
        <v>127</v>
      </c>
      <c r="C61" s="8">
        <v>583.0286854384816</v>
      </c>
      <c r="D61" s="8">
        <v>680.70672595044005</v>
      </c>
      <c r="E61" s="8">
        <v>794.73514902390002</v>
      </c>
      <c r="F61" s="8">
        <v>914.52021192000007</v>
      </c>
      <c r="G61" s="8">
        <v>976.33229518566009</v>
      </c>
      <c r="H61" s="8">
        <v>243.55523869994474</v>
      </c>
      <c r="I61" s="8">
        <v>211.92900194113201</v>
      </c>
      <c r="J61" s="8">
        <v>289.48273466817596</v>
      </c>
      <c r="K61" s="8">
        <v>370.10809584000003</v>
      </c>
      <c r="L61" s="8">
        <v>466.47441540000005</v>
      </c>
      <c r="M61" s="8">
        <v>379.2711456970012</v>
      </c>
      <c r="N61" s="8">
        <v>440.43509998477526</v>
      </c>
      <c r="O61" s="8">
        <v>485.73489944555087</v>
      </c>
      <c r="P61" s="8">
        <v>460.15066683890865</v>
      </c>
      <c r="Q61" s="8">
        <v>483.62579999999866</v>
      </c>
      <c r="R61" s="8">
        <v>481.7001000000015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40544.445158364346</v>
      </c>
      <c r="D64" s="81">
        <v>41205.543409980499</v>
      </c>
      <c r="E64" s="81">
        <v>38988.622714935816</v>
      </c>
      <c r="F64" s="81">
        <v>41489.901663729041</v>
      </c>
      <c r="G64" s="81">
        <v>41929.425016829497</v>
      </c>
      <c r="H64" s="81">
        <v>41684.317521646124</v>
      </c>
      <c r="I64" s="81">
        <v>37504.572190539264</v>
      </c>
      <c r="J64" s="81">
        <v>38934.445145788864</v>
      </c>
      <c r="K64" s="81">
        <v>43279.228835242197</v>
      </c>
      <c r="L64" s="81">
        <v>45471.569858277049</v>
      </c>
      <c r="M64" s="81">
        <v>49529.97806542099</v>
      </c>
      <c r="N64" s="81">
        <v>41804.396640708313</v>
      </c>
      <c r="O64" s="81">
        <v>47087.098798312341</v>
      </c>
      <c r="P64" s="81">
        <v>51738.685953485008</v>
      </c>
      <c r="Q64" s="81">
        <v>45571.603545917569</v>
      </c>
      <c r="R64" s="81">
        <v>48069.003693874416</v>
      </c>
    </row>
    <row r="65" spans="1:18" ht="11.25" customHeight="1" x14ac:dyDescent="0.25">
      <c r="A65" s="71" t="s">
        <v>123</v>
      </c>
      <c r="B65" s="72" t="s">
        <v>122</v>
      </c>
      <c r="C65" s="82">
        <v>38760.069774354779</v>
      </c>
      <c r="D65" s="82">
        <v>39310.612265796473</v>
      </c>
      <c r="E65" s="82">
        <v>36911.208197767686</v>
      </c>
      <c r="F65" s="82">
        <v>39359.369280107516</v>
      </c>
      <c r="G65" s="82">
        <v>39646.794399690232</v>
      </c>
      <c r="H65" s="82">
        <v>39584.165498180089</v>
      </c>
      <c r="I65" s="82">
        <v>35061.293635119364</v>
      </c>
      <c r="J65" s="82">
        <v>34317.20410413119</v>
      </c>
      <c r="K65" s="82">
        <v>35986.987404708481</v>
      </c>
      <c r="L65" s="82">
        <v>37580.667965164801</v>
      </c>
      <c r="M65" s="82">
        <v>41869.289960345006</v>
      </c>
      <c r="N65" s="82">
        <v>33993.008000000133</v>
      </c>
      <c r="O65" s="82">
        <v>38489.584000000032</v>
      </c>
      <c r="P65" s="82">
        <v>43049.894315556769</v>
      </c>
      <c r="Q65" s="82">
        <v>36187.648000000117</v>
      </c>
      <c r="R65" s="82">
        <v>38517.583999999937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186.40442776995249</v>
      </c>
      <c r="D67" s="82">
        <v>187.45129530036002</v>
      </c>
      <c r="E67" s="82">
        <v>202.31061425920802</v>
      </c>
      <c r="F67" s="82">
        <v>200.94098453301604</v>
      </c>
      <c r="G67" s="82">
        <v>201.16944665344803</v>
      </c>
      <c r="H67" s="82">
        <v>110.78352460423</v>
      </c>
      <c r="I67" s="82">
        <v>125.95660308504003</v>
      </c>
      <c r="J67" s="82">
        <v>127.32849594410402</v>
      </c>
      <c r="K67" s="82">
        <v>124.58521314439201</v>
      </c>
      <c r="L67" s="82">
        <v>125.04497201632802</v>
      </c>
      <c r="M67" s="82">
        <v>131.47678104283688</v>
      </c>
      <c r="N67" s="82">
        <v>162.87180000000046</v>
      </c>
      <c r="O67" s="82">
        <v>196.34159999999903</v>
      </c>
      <c r="P67" s="82">
        <v>212.50323117490174</v>
      </c>
      <c r="Q67" s="82">
        <v>241.82340000000104</v>
      </c>
      <c r="R67" s="82">
        <v>284.30219999999952</v>
      </c>
    </row>
    <row r="68" spans="1:18" ht="11.25" customHeight="1" x14ac:dyDescent="0.25">
      <c r="A68" s="71" t="s">
        <v>117</v>
      </c>
      <c r="B68" s="72" t="s">
        <v>116</v>
      </c>
      <c r="C68" s="82">
        <v>635.80009471952303</v>
      </c>
      <c r="D68" s="82">
        <v>742.31917945199996</v>
      </c>
      <c r="E68" s="82">
        <v>866.66864669999995</v>
      </c>
      <c r="F68" s="82">
        <v>997.30677128399998</v>
      </c>
      <c r="G68" s="82">
        <v>1064.714293152</v>
      </c>
      <c r="H68" s="82">
        <v>265.60004026794343</v>
      </c>
      <c r="I68" s="82">
        <v>231.10842923999999</v>
      </c>
      <c r="J68" s="82">
        <v>315.68145429599997</v>
      </c>
      <c r="K68" s="82">
        <v>403.60304012399996</v>
      </c>
      <c r="L68" s="82">
        <v>508.70097295200003</v>
      </c>
      <c r="M68" s="82">
        <v>413.59994033811046</v>
      </c>
      <c r="N68" s="82">
        <v>480.30022516159818</v>
      </c>
      <c r="O68" s="82">
        <v>529.69999994241664</v>
      </c>
      <c r="P68" s="82">
        <v>501.80007361566925</v>
      </c>
      <c r="Q68" s="82">
        <v>527.40000000000089</v>
      </c>
      <c r="R68" s="82">
        <v>525.30000000000177</v>
      </c>
    </row>
    <row r="69" spans="1:18" ht="11.25" customHeight="1" x14ac:dyDescent="0.25">
      <c r="A69" s="71" t="s">
        <v>115</v>
      </c>
      <c r="B69" s="72" t="s">
        <v>114</v>
      </c>
      <c r="C69" s="82">
        <v>962.17086152008869</v>
      </c>
      <c r="D69" s="82">
        <v>965.16066943166413</v>
      </c>
      <c r="E69" s="82">
        <v>1008.4352562089282</v>
      </c>
      <c r="F69" s="82">
        <v>932.28462780451196</v>
      </c>
      <c r="G69" s="82">
        <v>1016.746877333808</v>
      </c>
      <c r="H69" s="82">
        <v>1723.7684585938646</v>
      </c>
      <c r="I69" s="82">
        <v>2086.2135230948643</v>
      </c>
      <c r="J69" s="82">
        <v>4174.2310914175687</v>
      </c>
      <c r="K69" s="82">
        <v>6764.0531772653285</v>
      </c>
      <c r="L69" s="82">
        <v>7257.1559481439208</v>
      </c>
      <c r="M69" s="82">
        <v>7115.6113836950472</v>
      </c>
      <c r="N69" s="82">
        <v>7168.2166155465775</v>
      </c>
      <c r="O69" s="82">
        <v>7871.4731983699012</v>
      </c>
      <c r="P69" s="82">
        <v>7974.4883331376786</v>
      </c>
      <c r="Q69" s="82">
        <v>8614.7321459174509</v>
      </c>
      <c r="R69" s="82">
        <v>8741.8174938744778</v>
      </c>
    </row>
    <row r="70" spans="1:18" ht="11.25" customHeight="1" x14ac:dyDescent="0.25">
      <c r="A70" s="74" t="s">
        <v>113</v>
      </c>
      <c r="B70" s="75" t="s">
        <v>112</v>
      </c>
      <c r="C70" s="83">
        <v>172.6812135744054</v>
      </c>
      <c r="D70" s="83">
        <v>157.40181971236802</v>
      </c>
      <c r="E70" s="83">
        <v>166.88713736692802</v>
      </c>
      <c r="F70" s="83">
        <v>140.47563066292801</v>
      </c>
      <c r="G70" s="83">
        <v>151.77121847956801</v>
      </c>
      <c r="H70" s="83">
        <v>296.01511553952253</v>
      </c>
      <c r="I70" s="83">
        <v>421.28185102099201</v>
      </c>
      <c r="J70" s="83">
        <v>773.97044023036813</v>
      </c>
      <c r="K70" s="83">
        <v>1284.7037366463842</v>
      </c>
      <c r="L70" s="83">
        <v>1183.9344122416321</v>
      </c>
      <c r="M70" s="83">
        <v>1172.589437041848</v>
      </c>
      <c r="N70" s="83">
        <v>1157.4528292381165</v>
      </c>
      <c r="O70" s="83">
        <v>1185.8999992667962</v>
      </c>
      <c r="P70" s="83">
        <v>1161.2617703608053</v>
      </c>
      <c r="Q70" s="83">
        <v>1204.8744112170036</v>
      </c>
      <c r="R70" s="83">
        <v>1248.5573405702828</v>
      </c>
    </row>
    <row r="71" spans="1:18" ht="11.25" customHeight="1" x14ac:dyDescent="0.25">
      <c r="A71" s="74" t="s">
        <v>111</v>
      </c>
      <c r="B71" s="75" t="s">
        <v>110</v>
      </c>
      <c r="C71" s="83">
        <v>789.48964794568326</v>
      </c>
      <c r="D71" s="83">
        <v>807.75884971929611</v>
      </c>
      <c r="E71" s="83">
        <v>841.54811884200012</v>
      </c>
      <c r="F71" s="83">
        <v>791.80899714158397</v>
      </c>
      <c r="G71" s="83">
        <v>864.97565885424001</v>
      </c>
      <c r="H71" s="83">
        <v>1427.7533430543419</v>
      </c>
      <c r="I71" s="83">
        <v>1664.9316720738721</v>
      </c>
      <c r="J71" s="83">
        <v>3400.2606511872009</v>
      </c>
      <c r="K71" s="83">
        <v>5479.3494406189448</v>
      </c>
      <c r="L71" s="83">
        <v>6073.2215359022885</v>
      </c>
      <c r="M71" s="83">
        <v>5943.0219466531989</v>
      </c>
      <c r="N71" s="83">
        <v>6010.763786308461</v>
      </c>
      <c r="O71" s="83">
        <v>6685.5731991031053</v>
      </c>
      <c r="P71" s="83">
        <v>6813.2265627768738</v>
      </c>
      <c r="Q71" s="83">
        <v>7409.8577347004475</v>
      </c>
      <c r="R71" s="83">
        <v>7493.2601533041952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74228.800750663184</v>
      </c>
      <c r="D2" s="78">
        <v>75959.272754997874</v>
      </c>
      <c r="E2" s="78">
        <v>75190.949534037558</v>
      </c>
      <c r="F2" s="78">
        <v>73775.200332671258</v>
      </c>
      <c r="G2" s="78">
        <v>70574.815419121092</v>
      </c>
      <c r="H2" s="78">
        <v>64554.165421475154</v>
      </c>
      <c r="I2" s="78">
        <v>64376.736551143651</v>
      </c>
      <c r="J2" s="78">
        <v>62026.538082482279</v>
      </c>
      <c r="K2" s="78">
        <v>59905.405234091209</v>
      </c>
      <c r="L2" s="78">
        <v>49210.509831705887</v>
      </c>
      <c r="M2" s="78">
        <v>53715.135719911937</v>
      </c>
      <c r="N2" s="78">
        <v>51712.021309588417</v>
      </c>
      <c r="O2" s="78">
        <v>51445.074711753819</v>
      </c>
      <c r="P2" s="78">
        <v>54521.068025987617</v>
      </c>
      <c r="Q2" s="78">
        <v>50805.965750962299</v>
      </c>
      <c r="R2" s="78">
        <v>55492.128421994821</v>
      </c>
    </row>
    <row r="3" spans="1:18" ht="11.25" customHeight="1" x14ac:dyDescent="0.25">
      <c r="A3" s="53" t="s">
        <v>242</v>
      </c>
      <c r="B3" s="54" t="s">
        <v>241</v>
      </c>
      <c r="C3" s="79">
        <v>21634.830880962862</v>
      </c>
      <c r="D3" s="79">
        <v>19352.686559019865</v>
      </c>
      <c r="E3" s="79">
        <v>19333.154048200697</v>
      </c>
      <c r="F3" s="79">
        <v>18917.538098998037</v>
      </c>
      <c r="G3" s="79">
        <v>18732.143494923839</v>
      </c>
      <c r="H3" s="79">
        <v>19977.186965767181</v>
      </c>
      <c r="I3" s="79">
        <v>20585.414077379573</v>
      </c>
      <c r="J3" s="79">
        <v>21173.421174353211</v>
      </c>
      <c r="K3" s="79">
        <v>20073.459517445448</v>
      </c>
      <c r="L3" s="79">
        <v>14998.828554911806</v>
      </c>
      <c r="M3" s="79">
        <v>17330.424427758302</v>
      </c>
      <c r="N3" s="79">
        <v>15753.760436302302</v>
      </c>
      <c r="O3" s="79">
        <v>14277.299399127985</v>
      </c>
      <c r="P3" s="79">
        <v>12850.91018984519</v>
      </c>
      <c r="Q3" s="79">
        <v>13433.020498258908</v>
      </c>
      <c r="R3" s="79">
        <v>16773.536298770567</v>
      </c>
    </row>
    <row r="4" spans="1:18" ht="11.25" customHeight="1" x14ac:dyDescent="0.25">
      <c r="A4" s="56" t="s">
        <v>240</v>
      </c>
      <c r="B4" s="57" t="s">
        <v>239</v>
      </c>
      <c r="C4" s="8">
        <v>21543.829871766757</v>
      </c>
      <c r="D4" s="8">
        <v>19251.193198898185</v>
      </c>
      <c r="E4" s="8">
        <v>19293.827351227337</v>
      </c>
      <c r="F4" s="8">
        <v>18830.004671398037</v>
      </c>
      <c r="G4" s="8">
        <v>18663.637847010119</v>
      </c>
      <c r="H4" s="8">
        <v>19915.375244780131</v>
      </c>
      <c r="I4" s="8">
        <v>20521.982873352532</v>
      </c>
      <c r="J4" s="8">
        <v>21085.889522793772</v>
      </c>
      <c r="K4" s="8">
        <v>19958.437464364728</v>
      </c>
      <c r="L4" s="8">
        <v>14911.295127311807</v>
      </c>
      <c r="M4" s="8">
        <v>17241.140440695097</v>
      </c>
      <c r="N4" s="8">
        <v>15332.531743794401</v>
      </c>
      <c r="O4" s="8">
        <v>13850.159390244635</v>
      </c>
      <c r="P4" s="8">
        <v>12394.959703491279</v>
      </c>
      <c r="Q4" s="8">
        <v>13010.186446162936</v>
      </c>
      <c r="R4" s="8">
        <v>16455.326705648677</v>
      </c>
    </row>
    <row r="5" spans="1:18" ht="11.25" customHeight="1" x14ac:dyDescent="0.25">
      <c r="A5" s="59" t="s">
        <v>238</v>
      </c>
      <c r="B5" s="60" t="s">
        <v>237</v>
      </c>
      <c r="C5" s="9">
        <v>11050.980304216722</v>
      </c>
      <c r="D5" s="9">
        <v>9624.5865241938227</v>
      </c>
      <c r="E5" s="9">
        <v>9176.5106494514566</v>
      </c>
      <c r="F5" s="9">
        <v>9363.5987208437509</v>
      </c>
      <c r="G5" s="9">
        <v>9848.4923915967593</v>
      </c>
      <c r="H5" s="9">
        <v>11818.388304175684</v>
      </c>
      <c r="I5" s="9">
        <v>12128.264460317809</v>
      </c>
      <c r="J5" s="9">
        <v>12728.346511647889</v>
      </c>
      <c r="K5" s="9">
        <v>11053.617524681687</v>
      </c>
      <c r="L5" s="9">
        <v>6916.5096272783267</v>
      </c>
      <c r="M5" s="9">
        <v>9931.864496965105</v>
      </c>
      <c r="N5" s="9">
        <v>8681.1257233283613</v>
      </c>
      <c r="O5" s="9">
        <v>8178.3026861640992</v>
      </c>
      <c r="P5" s="9">
        <v>6668.457239969378</v>
      </c>
      <c r="Q5" s="9">
        <v>7405.7282627815448</v>
      </c>
      <c r="R5" s="9">
        <v>10625.623028799186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3110.1156045823082</v>
      </c>
      <c r="O6" s="10">
        <v>3640.2809929778132</v>
      </c>
      <c r="P6" s="10">
        <v>3879.2379242093525</v>
      </c>
      <c r="Q6" s="10">
        <v>2267.5944165287683</v>
      </c>
      <c r="R6" s="10">
        <v>2545.7947280485077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11050.980304216722</v>
      </c>
      <c r="D8" s="10">
        <v>9624.5865241938227</v>
      </c>
      <c r="E8" s="10">
        <v>9176.5106494514566</v>
      </c>
      <c r="F8" s="10">
        <v>9363.5987208437509</v>
      </c>
      <c r="G8" s="10">
        <v>9848.4923915967593</v>
      </c>
      <c r="H8" s="10">
        <v>11818.388304175684</v>
      </c>
      <c r="I8" s="10">
        <v>12128.264460317809</v>
      </c>
      <c r="J8" s="10">
        <v>12728.346511647889</v>
      </c>
      <c r="K8" s="10">
        <v>11053.617524681687</v>
      </c>
      <c r="L8" s="10">
        <v>6916.5096272783267</v>
      </c>
      <c r="M8" s="10">
        <v>9931.864496965105</v>
      </c>
      <c r="N8" s="10">
        <v>5571.0101187460532</v>
      </c>
      <c r="O8" s="10">
        <v>4538.0216931862869</v>
      </c>
      <c r="P8" s="10">
        <v>2789.2193157600268</v>
      </c>
      <c r="Q8" s="10">
        <v>5138.1338462527765</v>
      </c>
      <c r="R8" s="10">
        <v>8079.828300750678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31.42068369143621</v>
      </c>
      <c r="O10" s="9">
        <v>162.84073313464819</v>
      </c>
      <c r="P10" s="9">
        <v>62.859621700080766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10492.849567550034</v>
      </c>
      <c r="D11" s="9">
        <v>9626.6066747043606</v>
      </c>
      <c r="E11" s="9">
        <v>10117.316701775879</v>
      </c>
      <c r="F11" s="9">
        <v>9466.4059505542791</v>
      </c>
      <c r="G11" s="9">
        <v>8815.1454554133579</v>
      </c>
      <c r="H11" s="9">
        <v>8096.9869406044427</v>
      </c>
      <c r="I11" s="9">
        <v>8393.7184130347196</v>
      </c>
      <c r="J11" s="9">
        <v>8357.5430111458809</v>
      </c>
      <c r="K11" s="9">
        <v>8904.8199396830405</v>
      </c>
      <c r="L11" s="9">
        <v>7994.7855000334803</v>
      </c>
      <c r="M11" s="9">
        <v>7309.2759437299901</v>
      </c>
      <c r="N11" s="9">
        <v>6619.9853367746036</v>
      </c>
      <c r="O11" s="9">
        <v>5509.0159709458894</v>
      </c>
      <c r="P11" s="9">
        <v>5663.6428418218202</v>
      </c>
      <c r="Q11" s="9">
        <v>5604.4581833813918</v>
      </c>
      <c r="R11" s="9">
        <v>5829.7036768494881</v>
      </c>
    </row>
    <row r="12" spans="1:18" ht="11.25" customHeight="1" x14ac:dyDescent="0.25">
      <c r="A12" s="61" t="s">
        <v>224</v>
      </c>
      <c r="B12" s="62" t="s">
        <v>223</v>
      </c>
      <c r="C12" s="10">
        <v>10492.849567550034</v>
      </c>
      <c r="D12" s="10">
        <v>9626.6066747043606</v>
      </c>
      <c r="E12" s="10">
        <v>10117.316701775879</v>
      </c>
      <c r="F12" s="10">
        <v>9466.4059505542791</v>
      </c>
      <c r="G12" s="10">
        <v>8815.1454554133579</v>
      </c>
      <c r="H12" s="10">
        <v>8096.9869406044427</v>
      </c>
      <c r="I12" s="10">
        <v>8393.7184130347196</v>
      </c>
      <c r="J12" s="10">
        <v>8357.5430111458809</v>
      </c>
      <c r="K12" s="10">
        <v>8904.8199396830405</v>
      </c>
      <c r="L12" s="10">
        <v>7994.7855000334803</v>
      </c>
      <c r="M12" s="10">
        <v>7309.2759437299901</v>
      </c>
      <c r="N12" s="10">
        <v>6619.9853367746036</v>
      </c>
      <c r="O12" s="10">
        <v>5509.0159709458894</v>
      </c>
      <c r="P12" s="10">
        <v>5663.6428418218202</v>
      </c>
      <c r="Q12" s="10">
        <v>5604.4581833813918</v>
      </c>
      <c r="R12" s="10">
        <v>5829.7036768494881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91.00100919610604</v>
      </c>
      <c r="D15" s="8">
        <v>101.49336012167997</v>
      </c>
      <c r="E15" s="8">
        <v>39.326696973360001</v>
      </c>
      <c r="F15" s="8">
        <v>87.533427599999996</v>
      </c>
      <c r="G15" s="8">
        <v>68.505647913719997</v>
      </c>
      <c r="H15" s="8">
        <v>61.811720987051238</v>
      </c>
      <c r="I15" s="8">
        <v>63.431204027039996</v>
      </c>
      <c r="J15" s="8">
        <v>87.531651559440007</v>
      </c>
      <c r="K15" s="8">
        <v>115.02205308072</v>
      </c>
      <c r="L15" s="8">
        <v>87.533427599999996</v>
      </c>
      <c r="M15" s="8">
        <v>89.283987063203696</v>
      </c>
      <c r="N15" s="8">
        <v>421.22869250789864</v>
      </c>
      <c r="O15" s="8">
        <v>427.1400088833513</v>
      </c>
      <c r="P15" s="8">
        <v>455.95048635391083</v>
      </c>
      <c r="Q15" s="8">
        <v>422.83405209597095</v>
      </c>
      <c r="R15" s="8">
        <v>318.20959312188967</v>
      </c>
    </row>
    <row r="16" spans="1:18" ht="11.25" customHeight="1" x14ac:dyDescent="0.25">
      <c r="A16" s="59" t="s">
        <v>216</v>
      </c>
      <c r="B16" s="60" t="s">
        <v>215</v>
      </c>
      <c r="C16" s="9">
        <v>91.00100919610604</v>
      </c>
      <c r="D16" s="9">
        <v>101.49336012167997</v>
      </c>
      <c r="E16" s="9">
        <v>39.326696973360001</v>
      </c>
      <c r="F16" s="9">
        <v>87.533427599999996</v>
      </c>
      <c r="G16" s="9">
        <v>68.505647913719997</v>
      </c>
      <c r="H16" s="9">
        <v>61.811720987051238</v>
      </c>
      <c r="I16" s="9">
        <v>63.431204027039996</v>
      </c>
      <c r="J16" s="9">
        <v>87.531651559440007</v>
      </c>
      <c r="K16" s="9">
        <v>115.02205308072</v>
      </c>
      <c r="L16" s="9">
        <v>87.533427599999996</v>
      </c>
      <c r="M16" s="9">
        <v>89.283987063203696</v>
      </c>
      <c r="N16" s="9">
        <v>315.92864842708207</v>
      </c>
      <c r="O16" s="9">
        <v>286.73998761552139</v>
      </c>
      <c r="P16" s="9">
        <v>333.09988215621132</v>
      </c>
      <c r="Q16" s="9">
        <v>260.98400293943035</v>
      </c>
      <c r="R16" s="9">
        <v>212.90906683766627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105.30004408081663</v>
      </c>
      <c r="O18" s="9">
        <v>140.40002126782986</v>
      </c>
      <c r="P18" s="9">
        <v>122.85060419769951</v>
      </c>
      <c r="Q18" s="9">
        <v>161.85004915654059</v>
      </c>
      <c r="R18" s="9">
        <v>105.30052628422338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15746.392774229291</v>
      </c>
      <c r="D21" s="79">
        <v>19120.181114069339</v>
      </c>
      <c r="E21" s="79">
        <v>17969.252913788252</v>
      </c>
      <c r="F21" s="79">
        <v>16103.063376376353</v>
      </c>
      <c r="G21" s="79">
        <v>15666.030604392849</v>
      </c>
      <c r="H21" s="79">
        <v>14367.812338586189</v>
      </c>
      <c r="I21" s="79">
        <v>14815.294663440487</v>
      </c>
      <c r="J21" s="79">
        <v>13092.253862233683</v>
      </c>
      <c r="K21" s="79">
        <v>11443.274488582349</v>
      </c>
      <c r="L21" s="79">
        <v>10391.085359991421</v>
      </c>
      <c r="M21" s="79">
        <v>9588.4779949260046</v>
      </c>
      <c r="N21" s="79">
        <v>10452.822399845125</v>
      </c>
      <c r="O21" s="79">
        <v>9153.6576831532566</v>
      </c>
      <c r="P21" s="79">
        <v>8310.8369438664686</v>
      </c>
      <c r="Q21" s="79">
        <v>7298.8706318955801</v>
      </c>
      <c r="R21" s="79">
        <v>7347.5089367119099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15746.392774229291</v>
      </c>
      <c r="D30" s="8">
        <v>19120.181114069339</v>
      </c>
      <c r="E30" s="8">
        <v>17969.252913788252</v>
      </c>
      <c r="F30" s="8">
        <v>16103.063376376353</v>
      </c>
      <c r="G30" s="8">
        <v>15666.030604392849</v>
      </c>
      <c r="H30" s="8">
        <v>14367.812338586189</v>
      </c>
      <c r="I30" s="8">
        <v>14815.294663440487</v>
      </c>
      <c r="J30" s="8">
        <v>13092.253862233683</v>
      </c>
      <c r="K30" s="8">
        <v>11443.274488582349</v>
      </c>
      <c r="L30" s="8">
        <v>10391.085359991421</v>
      </c>
      <c r="M30" s="8">
        <v>9588.4779949260046</v>
      </c>
      <c r="N30" s="8">
        <v>10452.822399845125</v>
      </c>
      <c r="O30" s="8">
        <v>9153.6576831532566</v>
      </c>
      <c r="P30" s="8">
        <v>8310.8369438664686</v>
      </c>
      <c r="Q30" s="8">
        <v>7298.8706318955801</v>
      </c>
      <c r="R30" s="8">
        <v>7347.5089367119099</v>
      </c>
    </row>
    <row r="31" spans="1:18" ht="11.25" customHeight="1" x14ac:dyDescent="0.25">
      <c r="A31" s="59" t="s">
        <v>187</v>
      </c>
      <c r="B31" s="60" t="s">
        <v>186</v>
      </c>
      <c r="C31" s="9">
        <v>459.07199999999943</v>
      </c>
      <c r="D31" s="9">
        <v>732.64310784000008</v>
      </c>
      <c r="E31" s="9">
        <v>504.74704142822412</v>
      </c>
      <c r="F31" s="9">
        <v>164.23307008358404</v>
      </c>
      <c r="G31" s="9">
        <v>108.52185600000001</v>
      </c>
      <c r="H31" s="9">
        <v>79.487999999999843</v>
      </c>
      <c r="I31" s="9">
        <v>58.359460877568004</v>
      </c>
      <c r="J31" s="9">
        <v>63.666155520000004</v>
      </c>
      <c r="K31" s="9">
        <v>63.666155520000004</v>
      </c>
      <c r="L31" s="9">
        <v>90.193720320000011</v>
      </c>
      <c r="M31" s="9">
        <v>58.29119999999979</v>
      </c>
      <c r="N31" s="9">
        <v>79.487999999999857</v>
      </c>
      <c r="O31" s="9">
        <v>74.188800000000057</v>
      </c>
      <c r="P31" s="9">
        <v>82.137600000000177</v>
      </c>
      <c r="Q31" s="9">
        <v>79.487999999999914</v>
      </c>
      <c r="R31" s="9">
        <v>82.137599999999964</v>
      </c>
    </row>
    <row r="32" spans="1:18" ht="11.25" customHeight="1" x14ac:dyDescent="0.25">
      <c r="A32" s="61" t="s">
        <v>185</v>
      </c>
      <c r="B32" s="62" t="s">
        <v>184</v>
      </c>
      <c r="C32" s="10">
        <v>459.07199999999943</v>
      </c>
      <c r="D32" s="10">
        <v>732.64310784000008</v>
      </c>
      <c r="E32" s="10">
        <v>504.74704142822412</v>
      </c>
      <c r="F32" s="10">
        <v>164.23307008358404</v>
      </c>
      <c r="G32" s="10">
        <v>108.52185600000001</v>
      </c>
      <c r="H32" s="10">
        <v>79.487999999999843</v>
      </c>
      <c r="I32" s="10">
        <v>58.359460877568004</v>
      </c>
      <c r="J32" s="10">
        <v>63.666155520000004</v>
      </c>
      <c r="K32" s="10">
        <v>63.666155520000004</v>
      </c>
      <c r="L32" s="10">
        <v>90.193720320000011</v>
      </c>
      <c r="M32" s="10">
        <v>58.29119999999979</v>
      </c>
      <c r="N32" s="10">
        <v>79.487999999999857</v>
      </c>
      <c r="O32" s="10">
        <v>74.188800000000057</v>
      </c>
      <c r="P32" s="10">
        <v>82.137600000000177</v>
      </c>
      <c r="Q32" s="10">
        <v>79.487999999999914</v>
      </c>
      <c r="R32" s="10">
        <v>82.137599999999964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2664.5878294099557</v>
      </c>
      <c r="D34" s="9">
        <v>2827.0993099082052</v>
      </c>
      <c r="E34" s="9">
        <v>1912.7566234579679</v>
      </c>
      <c r="F34" s="9">
        <v>1509.3122537592726</v>
      </c>
      <c r="G34" s="9">
        <v>1387.4918661334445</v>
      </c>
      <c r="H34" s="9">
        <v>1372.9298310837919</v>
      </c>
      <c r="I34" s="9">
        <v>1451.1872918653205</v>
      </c>
      <c r="J34" s="9">
        <v>1195.9726127324052</v>
      </c>
      <c r="K34" s="9">
        <v>1245.0516240761988</v>
      </c>
      <c r="L34" s="9">
        <v>986.99133306718909</v>
      </c>
      <c r="M34" s="9">
        <v>1050.7422393090842</v>
      </c>
      <c r="N34" s="9">
        <v>969.4737978565305</v>
      </c>
      <c r="O34" s="9">
        <v>1082.6770900615111</v>
      </c>
      <c r="P34" s="9">
        <v>1134.9184582007272</v>
      </c>
      <c r="Q34" s="9">
        <v>983.97287572098651</v>
      </c>
      <c r="R34" s="9">
        <v>864.96866532438548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3830.5248282490143</v>
      </c>
      <c r="D43" s="9">
        <v>4946.5446532356073</v>
      </c>
      <c r="E43" s="9">
        <v>5896.9133819645349</v>
      </c>
      <c r="F43" s="9">
        <v>5588.4674611836799</v>
      </c>
      <c r="G43" s="9">
        <v>5305.5509103693803</v>
      </c>
      <c r="H43" s="9">
        <v>4933.576772149886</v>
      </c>
      <c r="I43" s="9">
        <v>4971.6419183116886</v>
      </c>
      <c r="J43" s="9">
        <v>4300.783005336948</v>
      </c>
      <c r="K43" s="9">
        <v>3747.6310405533522</v>
      </c>
      <c r="L43" s="9">
        <v>2940.4510699018911</v>
      </c>
      <c r="M43" s="9">
        <v>2749.630905050029</v>
      </c>
      <c r="N43" s="9">
        <v>2768.6933647298788</v>
      </c>
      <c r="O43" s="9">
        <v>2562.1013013152301</v>
      </c>
      <c r="P43" s="9">
        <v>2775.1203838196238</v>
      </c>
      <c r="Q43" s="9">
        <v>2552.496964874962</v>
      </c>
      <c r="R43" s="9">
        <v>2918.0289824326078</v>
      </c>
    </row>
    <row r="44" spans="1:18" ht="11.25" customHeight="1" x14ac:dyDescent="0.25">
      <c r="A44" s="59" t="s">
        <v>161</v>
      </c>
      <c r="B44" s="60" t="s">
        <v>160</v>
      </c>
      <c r="C44" s="9">
        <v>5628.5290466963688</v>
      </c>
      <c r="D44" s="9">
        <v>5888.5234566683785</v>
      </c>
      <c r="E44" s="9">
        <v>5420.9891580400072</v>
      </c>
      <c r="F44" s="9">
        <v>5158.6932104663056</v>
      </c>
      <c r="G44" s="9">
        <v>4891.6840938748574</v>
      </c>
      <c r="H44" s="9">
        <v>4383.9337947038321</v>
      </c>
      <c r="I44" s="9">
        <v>4319.4869621269918</v>
      </c>
      <c r="J44" s="9">
        <v>4084.4230934453285</v>
      </c>
      <c r="K44" s="9">
        <v>3229.4016648858965</v>
      </c>
      <c r="L44" s="9">
        <v>2931.8648286938414</v>
      </c>
      <c r="M44" s="9">
        <v>2625.4138205625395</v>
      </c>
      <c r="N44" s="9">
        <v>2825.6471240322085</v>
      </c>
      <c r="O44" s="9">
        <v>2511.2491923644598</v>
      </c>
      <c r="P44" s="9">
        <v>1988.0194284742272</v>
      </c>
      <c r="Q44" s="9">
        <v>1480.1910983423659</v>
      </c>
      <c r="R44" s="9">
        <v>1591.6531311017645</v>
      </c>
    </row>
    <row r="45" spans="1:18" ht="11.25" customHeight="1" x14ac:dyDescent="0.25">
      <c r="A45" s="59" t="s">
        <v>159</v>
      </c>
      <c r="B45" s="60" t="s">
        <v>158</v>
      </c>
      <c r="C45" s="9">
        <v>3163.6790698739533</v>
      </c>
      <c r="D45" s="9">
        <v>4725.3705864171479</v>
      </c>
      <c r="E45" s="9">
        <v>4233.8467088975158</v>
      </c>
      <c r="F45" s="9">
        <v>3682.3573808835122</v>
      </c>
      <c r="G45" s="9">
        <v>3972.7818780151688</v>
      </c>
      <c r="H45" s="9">
        <v>3597.8839406486782</v>
      </c>
      <c r="I45" s="9">
        <v>4014.6190302589202</v>
      </c>
      <c r="J45" s="9">
        <v>3447.4089951990004</v>
      </c>
      <c r="K45" s="9">
        <v>3157.5240035469005</v>
      </c>
      <c r="L45" s="9">
        <v>3441.5844080085003</v>
      </c>
      <c r="M45" s="9">
        <v>3104.3998300043518</v>
      </c>
      <c r="N45" s="9">
        <v>3809.5201132265047</v>
      </c>
      <c r="O45" s="9">
        <v>2923.4412994120548</v>
      </c>
      <c r="P45" s="9">
        <v>2330.6410733718894</v>
      </c>
      <c r="Q45" s="9">
        <v>2202.7216929572664</v>
      </c>
      <c r="R45" s="9">
        <v>1890.7205578531518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3163.6790698739533</v>
      </c>
      <c r="D49" s="10">
        <v>3878.0292966246006</v>
      </c>
      <c r="E49" s="10">
        <v>3063.9815047413003</v>
      </c>
      <c r="F49" s="10">
        <v>2966.9581736847003</v>
      </c>
      <c r="G49" s="10">
        <v>3310.1988904296004</v>
      </c>
      <c r="H49" s="10">
        <v>3460.0801334108146</v>
      </c>
      <c r="I49" s="10">
        <v>3956.0016535415998</v>
      </c>
      <c r="J49" s="10">
        <v>3447.4089951990004</v>
      </c>
      <c r="K49" s="10">
        <v>3157.5240035469005</v>
      </c>
      <c r="L49" s="10">
        <v>3441.5844080085003</v>
      </c>
      <c r="M49" s="10">
        <v>3104.3998300043518</v>
      </c>
      <c r="N49" s="10">
        <v>3809.5201132265047</v>
      </c>
      <c r="O49" s="10">
        <v>2923.4412994120548</v>
      </c>
      <c r="P49" s="10">
        <v>2330.6410733718894</v>
      </c>
      <c r="Q49" s="10">
        <v>2202.7216929572664</v>
      </c>
      <c r="R49" s="10">
        <v>1890.7205578531518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847.34128979254808</v>
      </c>
      <c r="E51" s="10">
        <v>1169.8652041562159</v>
      </c>
      <c r="F51" s="10">
        <v>715.39920719881206</v>
      </c>
      <c r="G51" s="10">
        <v>662.58298758556805</v>
      </c>
      <c r="H51" s="10">
        <v>137.80380723786357</v>
      </c>
      <c r="I51" s="10">
        <v>58.617376717320006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36847.577095471039</v>
      </c>
      <c r="D52" s="79">
        <v>37486.40508190867</v>
      </c>
      <c r="E52" s="79">
        <v>37888.542572048616</v>
      </c>
      <c r="F52" s="79">
        <v>38754.598857296878</v>
      </c>
      <c r="G52" s="79">
        <v>36176.64131980441</v>
      </c>
      <c r="H52" s="79">
        <v>30209.166117121804</v>
      </c>
      <c r="I52" s="79">
        <v>28976.027810323601</v>
      </c>
      <c r="J52" s="79">
        <v>27760.863045895381</v>
      </c>
      <c r="K52" s="79">
        <v>28388.671228063409</v>
      </c>
      <c r="L52" s="79">
        <v>23820.595916802667</v>
      </c>
      <c r="M52" s="79">
        <v>26795.499696718136</v>
      </c>
      <c r="N52" s="79">
        <v>25504.062972948297</v>
      </c>
      <c r="O52" s="79">
        <v>28013.750829911332</v>
      </c>
      <c r="P52" s="79">
        <v>33358.176892822295</v>
      </c>
      <c r="Q52" s="79">
        <v>30071.357620807808</v>
      </c>
      <c r="R52" s="79">
        <v>31367.365183925034</v>
      </c>
    </row>
    <row r="53" spans="1:18" ht="11.25" customHeight="1" x14ac:dyDescent="0.25">
      <c r="A53" s="56" t="s">
        <v>143</v>
      </c>
      <c r="B53" s="57" t="s">
        <v>142</v>
      </c>
      <c r="C53" s="8">
        <v>29003.095919084833</v>
      </c>
      <c r="D53" s="8">
        <v>30426.265877968617</v>
      </c>
      <c r="E53" s="8">
        <v>30212.156978288614</v>
      </c>
      <c r="F53" s="8">
        <v>31441.617973375243</v>
      </c>
      <c r="G53" s="8">
        <v>28535.649516598754</v>
      </c>
      <c r="H53" s="8">
        <v>22822.103369407978</v>
      </c>
      <c r="I53" s="8">
        <v>21768.22015380381</v>
      </c>
      <c r="J53" s="8">
        <v>21003.938884887157</v>
      </c>
      <c r="K53" s="8">
        <v>21994.918100364928</v>
      </c>
      <c r="L53" s="8">
        <v>19125.81231033014</v>
      </c>
      <c r="M53" s="8">
        <v>21353.315001414339</v>
      </c>
      <c r="N53" s="8">
        <v>20166.103416799968</v>
      </c>
      <c r="O53" s="8">
        <v>22488.670486716681</v>
      </c>
      <c r="P53" s="8">
        <v>27663.969366824986</v>
      </c>
      <c r="Q53" s="8">
        <v>24790.635052592166</v>
      </c>
      <c r="R53" s="8">
        <v>25558.36783584247</v>
      </c>
    </row>
    <row r="54" spans="1:18" ht="11.25" customHeight="1" x14ac:dyDescent="0.25">
      <c r="A54" s="56" t="s">
        <v>141</v>
      </c>
      <c r="B54" s="57" t="s">
        <v>140</v>
      </c>
      <c r="C54" s="8">
        <v>7844.481176386199</v>
      </c>
      <c r="D54" s="8">
        <v>7060.1392039400644</v>
      </c>
      <c r="E54" s="8">
        <v>7676.385593760001</v>
      </c>
      <c r="F54" s="8">
        <v>7312.980883921633</v>
      </c>
      <c r="G54" s="8">
        <v>7640.9918032056485</v>
      </c>
      <c r="H54" s="8">
        <v>7387.0627477138278</v>
      </c>
      <c r="I54" s="8">
        <v>7207.8076565197935</v>
      </c>
      <c r="J54" s="8">
        <v>6756.9241610082254</v>
      </c>
      <c r="K54" s="8">
        <v>6393.753127698481</v>
      </c>
      <c r="L54" s="8">
        <v>4694.7836064725279</v>
      </c>
      <c r="M54" s="8">
        <v>5442.1846953037993</v>
      </c>
      <c r="N54" s="8">
        <v>5337.9595561483275</v>
      </c>
      <c r="O54" s="8">
        <v>5525.0803431946506</v>
      </c>
      <c r="P54" s="8">
        <v>5694.2075259973071</v>
      </c>
      <c r="Q54" s="8">
        <v>5280.722568215645</v>
      </c>
      <c r="R54" s="8">
        <v>5808.9973480825684</v>
      </c>
    </row>
    <row r="55" spans="1:18" ht="11.25" customHeight="1" x14ac:dyDescent="0.25">
      <c r="A55" s="59" t="s">
        <v>139</v>
      </c>
      <c r="B55" s="60" t="s">
        <v>138</v>
      </c>
      <c r="C55" s="9">
        <v>809.40117638619381</v>
      </c>
      <c r="D55" s="9">
        <v>786.93528812486409</v>
      </c>
      <c r="E55" s="9">
        <v>799.90153776</v>
      </c>
      <c r="F55" s="9">
        <v>733.81152749443208</v>
      </c>
      <c r="G55" s="9">
        <v>708.99883460884803</v>
      </c>
      <c r="H55" s="9">
        <v>699.52468804704654</v>
      </c>
      <c r="I55" s="9">
        <v>726.47345794939201</v>
      </c>
      <c r="J55" s="9">
        <v>731.87499617222409</v>
      </c>
      <c r="K55" s="9">
        <v>674.41598484408007</v>
      </c>
      <c r="L55" s="9">
        <v>504.88526561572803</v>
      </c>
      <c r="M55" s="9">
        <v>596.82479713910186</v>
      </c>
      <c r="N55" s="9">
        <v>729.22558085894491</v>
      </c>
      <c r="O55" s="9">
        <v>711.90882846367663</v>
      </c>
      <c r="P55" s="9">
        <v>601.53562753010158</v>
      </c>
      <c r="Q55" s="9">
        <v>514.05868693398645</v>
      </c>
      <c r="R55" s="9">
        <v>508.55789369543066</v>
      </c>
    </row>
    <row r="56" spans="1:18" ht="11.25" customHeight="1" x14ac:dyDescent="0.25">
      <c r="A56" s="59" t="s">
        <v>137</v>
      </c>
      <c r="B56" s="60" t="s">
        <v>136</v>
      </c>
      <c r="C56" s="9">
        <v>7035.0800000000054</v>
      </c>
      <c r="D56" s="9">
        <v>6273.2039158152002</v>
      </c>
      <c r="E56" s="9">
        <v>6876.4840560000011</v>
      </c>
      <c r="F56" s="9">
        <v>6579.1693564272009</v>
      </c>
      <c r="G56" s="9">
        <v>6931.9929685968009</v>
      </c>
      <c r="H56" s="9">
        <v>6687.538059666781</v>
      </c>
      <c r="I56" s="9">
        <v>6481.334198570401</v>
      </c>
      <c r="J56" s="9">
        <v>6025.0491648360012</v>
      </c>
      <c r="K56" s="9">
        <v>5719.3371428544006</v>
      </c>
      <c r="L56" s="9">
        <v>4189.8983408568001</v>
      </c>
      <c r="M56" s="9">
        <v>4845.3598981646974</v>
      </c>
      <c r="N56" s="9">
        <v>4015.9599756207585</v>
      </c>
      <c r="O56" s="9">
        <v>4491.7595462760883</v>
      </c>
      <c r="P56" s="9">
        <v>4758.5199020405616</v>
      </c>
      <c r="Q56" s="9">
        <v>4312.5772619817299</v>
      </c>
      <c r="R56" s="9">
        <v>4217.7213367508875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592.77399966862447</v>
      </c>
      <c r="O58" s="9">
        <v>321.41196845488594</v>
      </c>
      <c r="P58" s="9">
        <v>334.15199642664351</v>
      </c>
      <c r="Q58" s="9">
        <v>454.08661929992854</v>
      </c>
      <c r="R58" s="9">
        <v>1082.7181176362499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0.73360050949038191</v>
      </c>
      <c r="N59" s="79">
        <v>1.3755004926965042</v>
      </c>
      <c r="O59" s="79">
        <v>0.36679956124715757</v>
      </c>
      <c r="P59" s="79">
        <v>1.1439994536706168</v>
      </c>
      <c r="Q59" s="79">
        <v>2.7169999999999868</v>
      </c>
      <c r="R59" s="79">
        <v>3.7180025873051967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1.1439994536706168</v>
      </c>
      <c r="Q60" s="8">
        <v>2.7169999999999868</v>
      </c>
      <c r="R60" s="8">
        <v>3.7180025873051967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0.73360050949038191</v>
      </c>
      <c r="N61" s="8">
        <v>1.3755004926965042</v>
      </c>
      <c r="O61" s="8">
        <v>0.36679956124715757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7286.6958855493158</v>
      </c>
      <c r="D64" s="81">
        <v>7161.5269855261386</v>
      </c>
      <c r="E64" s="81">
        <v>7245.1125678697963</v>
      </c>
      <c r="F64" s="81">
        <v>7418.8064408053606</v>
      </c>
      <c r="G64" s="81">
        <v>7560.3492059830514</v>
      </c>
      <c r="H64" s="81">
        <v>7373.9457283922902</v>
      </c>
      <c r="I64" s="81">
        <v>5526.0410609376022</v>
      </c>
      <c r="J64" s="81">
        <v>5920.8645014552858</v>
      </c>
      <c r="K64" s="81">
        <v>5701.2905162183033</v>
      </c>
      <c r="L64" s="81">
        <v>6323.3074502236796</v>
      </c>
      <c r="M64" s="81">
        <v>6809.7500030726969</v>
      </c>
      <c r="N64" s="81">
        <v>5405.126435000192</v>
      </c>
      <c r="O64" s="81">
        <v>5374.2804680052213</v>
      </c>
      <c r="P64" s="81">
        <v>6522.0639374828934</v>
      </c>
      <c r="Q64" s="81">
        <v>5990.5244000000221</v>
      </c>
      <c r="R64" s="81">
        <v>6261.2831605560896</v>
      </c>
    </row>
    <row r="65" spans="1:18" ht="11.25" customHeight="1" x14ac:dyDescent="0.25">
      <c r="A65" s="71" t="s">
        <v>123</v>
      </c>
      <c r="B65" s="72" t="s">
        <v>122</v>
      </c>
      <c r="C65" s="82">
        <v>7246.40107954632</v>
      </c>
      <c r="D65" s="82">
        <v>7120.6596521625543</v>
      </c>
      <c r="E65" s="82">
        <v>7200.3070175500843</v>
      </c>
      <c r="F65" s="82">
        <v>7370.1143141068724</v>
      </c>
      <c r="G65" s="82">
        <v>7510.6868810803153</v>
      </c>
      <c r="H65" s="82">
        <v>7329.2828698918065</v>
      </c>
      <c r="I65" s="82">
        <v>5480.7784034976021</v>
      </c>
      <c r="J65" s="82">
        <v>5875.1450797939178</v>
      </c>
      <c r="K65" s="82">
        <v>5656.1739794380792</v>
      </c>
      <c r="L65" s="82">
        <v>6277.9615826457593</v>
      </c>
      <c r="M65" s="82">
        <v>6763.7957841460366</v>
      </c>
      <c r="N65" s="82">
        <v>5358.4176220232212</v>
      </c>
      <c r="O65" s="82">
        <v>5326.3785115480605</v>
      </c>
      <c r="P65" s="82">
        <v>6475.0533545140433</v>
      </c>
      <c r="Q65" s="82">
        <v>5884.9280000000217</v>
      </c>
      <c r="R65" s="82">
        <v>6135.8123020952107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40.294806002994996</v>
      </c>
      <c r="D67" s="82">
        <v>40.867333363584002</v>
      </c>
      <c r="E67" s="82">
        <v>44.805550319712019</v>
      </c>
      <c r="F67" s="82">
        <v>48.692126698488025</v>
      </c>
      <c r="G67" s="82">
        <v>49.66232490273601</v>
      </c>
      <c r="H67" s="82">
        <v>44.662858500484113</v>
      </c>
      <c r="I67" s="82">
        <v>45.262657440000005</v>
      </c>
      <c r="J67" s="82">
        <v>45.719421661367996</v>
      </c>
      <c r="K67" s="82">
        <v>45.11653678022401</v>
      </c>
      <c r="L67" s="82">
        <v>45.345867577920018</v>
      </c>
      <c r="M67" s="82">
        <v>45.154218371914133</v>
      </c>
      <c r="N67" s="82">
        <v>45.208811736435578</v>
      </c>
      <c r="O67" s="82">
        <v>47.501956935213364</v>
      </c>
      <c r="P67" s="82">
        <v>47.01058296884937</v>
      </c>
      <c r="Q67" s="82">
        <v>105.59640000000053</v>
      </c>
      <c r="R67" s="82">
        <v>125.47085846087886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0.80000055474721365</v>
      </c>
      <c r="N68" s="82">
        <v>1.5000012405342948</v>
      </c>
      <c r="O68" s="82">
        <v>0.39999952194761762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>
    <pageSetUpPr fitToPage="1"/>
  </sheetPr>
  <dimension ref="A1:V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22" ht="11.25" customHeight="1" x14ac:dyDescent="0.25">
      <c r="A1" s="77" t="s">
        <v>271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22" ht="11.25" customHeight="1" x14ac:dyDescent="0.25">
      <c r="A2" s="50" t="s">
        <v>244</v>
      </c>
      <c r="B2" s="51" t="s">
        <v>243</v>
      </c>
      <c r="C2" s="78">
        <v>24379.224569818813</v>
      </c>
      <c r="D2" s="78">
        <v>22055.814265069293</v>
      </c>
      <c r="E2" s="78">
        <v>24426.296354962687</v>
      </c>
      <c r="F2" s="78">
        <v>23413.703990869475</v>
      </c>
      <c r="G2" s="78">
        <v>23210.400832491458</v>
      </c>
      <c r="H2" s="78">
        <v>23831.563523976547</v>
      </c>
      <c r="I2" s="78">
        <v>24812.361024241094</v>
      </c>
      <c r="J2" s="78">
        <v>24005.374487057234</v>
      </c>
      <c r="K2" s="78">
        <v>22555.353733172829</v>
      </c>
      <c r="L2" s="78">
        <v>16935.065817807947</v>
      </c>
      <c r="M2" s="78">
        <v>20017.563997592155</v>
      </c>
      <c r="N2" s="78">
        <v>18520.502788162688</v>
      </c>
      <c r="O2" s="78">
        <v>17171.205998030287</v>
      </c>
      <c r="P2" s="78">
        <v>16782.181915378831</v>
      </c>
      <c r="Q2" s="78">
        <v>17014.680786147488</v>
      </c>
      <c r="R2" s="78">
        <v>20769.816330201553</v>
      </c>
    </row>
    <row r="3" spans="1:22" ht="11.25" customHeight="1" x14ac:dyDescent="0.25">
      <c r="A3" s="53" t="s">
        <v>242</v>
      </c>
      <c r="B3" s="54" t="s">
        <v>241</v>
      </c>
      <c r="C3" s="79">
        <v>14764.369757323515</v>
      </c>
      <c r="D3" s="79">
        <v>13074.691846309441</v>
      </c>
      <c r="E3" s="79">
        <v>15003.246246716008</v>
      </c>
      <c r="F3" s="79">
        <v>14629.596559197264</v>
      </c>
      <c r="G3" s="79">
        <v>14059.880280787751</v>
      </c>
      <c r="H3" s="79">
        <v>14528.360297014646</v>
      </c>
      <c r="I3" s="79">
        <v>15495.817821363937</v>
      </c>
      <c r="J3" s="79">
        <v>15254.868782202697</v>
      </c>
      <c r="K3" s="79">
        <v>14527.811919463995</v>
      </c>
      <c r="L3" s="79">
        <v>10718.889424978608</v>
      </c>
      <c r="M3" s="79">
        <v>12704.235132993941</v>
      </c>
      <c r="N3" s="79">
        <v>11496.408332476491</v>
      </c>
      <c r="O3" s="79">
        <v>9663.2331059249136</v>
      </c>
      <c r="P3" s="79">
        <v>9000.1480704044498</v>
      </c>
      <c r="Q3" s="79">
        <v>9882.244877585701</v>
      </c>
      <c r="R3" s="79">
        <v>12996.704635598693</v>
      </c>
      <c r="S3" s="84"/>
      <c r="T3" s="84"/>
      <c r="U3" s="84"/>
      <c r="V3" s="84"/>
    </row>
    <row r="4" spans="1:22" ht="11.25" customHeight="1" x14ac:dyDescent="0.25">
      <c r="A4" s="56" t="s">
        <v>240</v>
      </c>
      <c r="B4" s="57" t="s">
        <v>239</v>
      </c>
      <c r="C4" s="8">
        <v>14764.369757323515</v>
      </c>
      <c r="D4" s="8">
        <v>13074.691846309441</v>
      </c>
      <c r="E4" s="8">
        <v>15003.246246716008</v>
      </c>
      <c r="F4" s="8">
        <v>14629.596559197264</v>
      </c>
      <c r="G4" s="8">
        <v>14059.880280787751</v>
      </c>
      <c r="H4" s="8">
        <v>14528.360297014646</v>
      </c>
      <c r="I4" s="8">
        <v>15495.817821363937</v>
      </c>
      <c r="J4" s="8">
        <v>15254.868782202697</v>
      </c>
      <c r="K4" s="8">
        <v>14527.811919463995</v>
      </c>
      <c r="L4" s="8">
        <v>10718.889424978608</v>
      </c>
      <c r="M4" s="8">
        <v>12704.235132993941</v>
      </c>
      <c r="N4" s="8">
        <v>11267.140057303606</v>
      </c>
      <c r="O4" s="8">
        <v>9634.8304596387807</v>
      </c>
      <c r="P4" s="8">
        <v>8920.5475485437801</v>
      </c>
      <c r="Q4" s="8">
        <v>9875.1444355821113</v>
      </c>
      <c r="R4" s="8">
        <v>12989.603210438014</v>
      </c>
    </row>
    <row r="5" spans="1:22" ht="11.25" customHeight="1" x14ac:dyDescent="0.25">
      <c r="A5" s="59" t="s">
        <v>238</v>
      </c>
      <c r="B5" s="60" t="s">
        <v>237</v>
      </c>
      <c r="C5" s="9">
        <v>6055.5306312693556</v>
      </c>
      <c r="D5" s="9">
        <v>5537.0731674012004</v>
      </c>
      <c r="E5" s="9">
        <v>6163.6112355573268</v>
      </c>
      <c r="F5" s="9">
        <v>5998.7222464807428</v>
      </c>
      <c r="G5" s="9">
        <v>6232.8649721865122</v>
      </c>
      <c r="H5" s="9">
        <v>7285.3291446485755</v>
      </c>
      <c r="I5" s="9">
        <v>7922.3768443931776</v>
      </c>
      <c r="J5" s="9">
        <v>7732.8779267266573</v>
      </c>
      <c r="K5" s="9">
        <v>6562.4008319662335</v>
      </c>
      <c r="L5" s="9">
        <v>3367.4232126934075</v>
      </c>
      <c r="M5" s="9">
        <v>5986.6609530638971</v>
      </c>
      <c r="N5" s="9">
        <v>5166.4746845872878</v>
      </c>
      <c r="O5" s="9">
        <v>4617.4494904875246</v>
      </c>
      <c r="P5" s="9">
        <v>3763.6290604651886</v>
      </c>
      <c r="Q5" s="9">
        <v>4645.7355951880099</v>
      </c>
      <c r="R5" s="9">
        <v>7571.6239608142978</v>
      </c>
    </row>
    <row r="6" spans="1:22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1900.1176971676352</v>
      </c>
      <c r="O6" s="10">
        <v>2125.874926819431</v>
      </c>
      <c r="P6" s="10">
        <v>2236.1733314893363</v>
      </c>
      <c r="Q6" s="10">
        <v>1480.2369792201141</v>
      </c>
      <c r="R6" s="10">
        <v>1776.7509052892294</v>
      </c>
    </row>
    <row r="7" spans="1:22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22" ht="11.25" customHeight="1" x14ac:dyDescent="0.25">
      <c r="A8" s="61" t="s">
        <v>232</v>
      </c>
      <c r="B8" s="62" t="s">
        <v>231</v>
      </c>
      <c r="C8" s="10">
        <v>6055.5306312693556</v>
      </c>
      <c r="D8" s="10">
        <v>5537.0731674012004</v>
      </c>
      <c r="E8" s="10">
        <v>6163.6112355573268</v>
      </c>
      <c r="F8" s="10">
        <v>5998.7222464807428</v>
      </c>
      <c r="G8" s="10">
        <v>6232.8649721865122</v>
      </c>
      <c r="H8" s="10">
        <v>7285.3291446485755</v>
      </c>
      <c r="I8" s="10">
        <v>7922.3768443931776</v>
      </c>
      <c r="J8" s="10">
        <v>7732.8779267266573</v>
      </c>
      <c r="K8" s="10">
        <v>6562.4008319662335</v>
      </c>
      <c r="L8" s="10">
        <v>3367.4232126934075</v>
      </c>
      <c r="M8" s="10">
        <v>5986.6609530638971</v>
      </c>
      <c r="N8" s="10">
        <v>3266.3569874196523</v>
      </c>
      <c r="O8" s="10">
        <v>2491.574563668094</v>
      </c>
      <c r="P8" s="10">
        <v>1527.4557289758525</v>
      </c>
      <c r="Q8" s="10">
        <v>3165.4986159678961</v>
      </c>
      <c r="R8" s="10">
        <v>5794.8730555250686</v>
      </c>
    </row>
    <row r="9" spans="1:22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22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14.29101952438498</v>
      </c>
      <c r="O10" s="9">
        <v>8.5803889983883739</v>
      </c>
      <c r="P10" s="9">
        <v>8.5767688434098179</v>
      </c>
      <c r="Q10" s="9">
        <v>0</v>
      </c>
      <c r="R10" s="9">
        <v>0</v>
      </c>
    </row>
    <row r="11" spans="1:22" ht="11.25" customHeight="1" x14ac:dyDescent="0.25">
      <c r="A11" s="59" t="s">
        <v>226</v>
      </c>
      <c r="B11" s="60" t="s">
        <v>225</v>
      </c>
      <c r="C11" s="9">
        <v>8708.8391260541594</v>
      </c>
      <c r="D11" s="9">
        <v>7537.6186789082403</v>
      </c>
      <c r="E11" s="9">
        <v>8839.6350111586798</v>
      </c>
      <c r="F11" s="9">
        <v>8630.8743127165199</v>
      </c>
      <c r="G11" s="9">
        <v>7827.0153086012397</v>
      </c>
      <c r="H11" s="9">
        <v>7243.0311523660703</v>
      </c>
      <c r="I11" s="9">
        <v>7573.440976970759</v>
      </c>
      <c r="J11" s="9">
        <v>7521.9908554760395</v>
      </c>
      <c r="K11" s="9">
        <v>7965.4110874977605</v>
      </c>
      <c r="L11" s="9">
        <v>7351.4662122852005</v>
      </c>
      <c r="M11" s="9">
        <v>6717.5741799300449</v>
      </c>
      <c r="N11" s="9">
        <v>6086.3743531919336</v>
      </c>
      <c r="O11" s="9">
        <v>5008.800580152868</v>
      </c>
      <c r="P11" s="9">
        <v>5148.3417192351817</v>
      </c>
      <c r="Q11" s="9">
        <v>5229.4088403941005</v>
      </c>
      <c r="R11" s="9">
        <v>5417.9792496237169</v>
      </c>
    </row>
    <row r="12" spans="1:22" ht="11.25" customHeight="1" x14ac:dyDescent="0.25">
      <c r="A12" s="61" t="s">
        <v>224</v>
      </c>
      <c r="B12" s="62" t="s">
        <v>223</v>
      </c>
      <c r="C12" s="10">
        <v>8708.8391260541594</v>
      </c>
      <c r="D12" s="10">
        <v>7537.6186789082403</v>
      </c>
      <c r="E12" s="10">
        <v>8839.6350111586798</v>
      </c>
      <c r="F12" s="10">
        <v>8630.8743127165199</v>
      </c>
      <c r="G12" s="10">
        <v>7827.0153086012397</v>
      </c>
      <c r="H12" s="10">
        <v>7243.0311523660703</v>
      </c>
      <c r="I12" s="10">
        <v>7573.440976970759</v>
      </c>
      <c r="J12" s="10">
        <v>7521.9908554760395</v>
      </c>
      <c r="K12" s="10">
        <v>7965.4110874977605</v>
      </c>
      <c r="L12" s="10">
        <v>7351.4662122852005</v>
      </c>
      <c r="M12" s="10">
        <v>6717.5741799300449</v>
      </c>
      <c r="N12" s="10">
        <v>6086.3743531919336</v>
      </c>
      <c r="O12" s="10">
        <v>5008.800580152868</v>
      </c>
      <c r="P12" s="10">
        <v>5148.3417192351817</v>
      </c>
      <c r="Q12" s="10">
        <v>5229.4088403941005</v>
      </c>
      <c r="R12" s="10">
        <v>5417.9792496237169</v>
      </c>
    </row>
    <row r="13" spans="1:22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22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22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229.26827517288353</v>
      </c>
      <c r="O15" s="8">
        <v>28.402646286132317</v>
      </c>
      <c r="P15" s="8">
        <v>79.600521860670469</v>
      </c>
      <c r="Q15" s="8">
        <v>7.1004420035893698</v>
      </c>
      <c r="R15" s="8">
        <v>7.1014251606794971</v>
      </c>
    </row>
    <row r="16" spans="1:22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178.56828285154441</v>
      </c>
      <c r="O16" s="9">
        <v>20.603043054440089</v>
      </c>
      <c r="P16" s="9">
        <v>60.099155474666453</v>
      </c>
      <c r="Q16" s="9">
        <v>5.1505953746295861</v>
      </c>
      <c r="R16" s="9">
        <v>5.1513065754873004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50.699992321339124</v>
      </c>
      <c r="O18" s="9">
        <v>7.7996032316922266</v>
      </c>
      <c r="P18" s="9">
        <v>19.501366386004015</v>
      </c>
      <c r="Q18" s="9">
        <v>1.9498466289597833</v>
      </c>
      <c r="R18" s="9">
        <v>1.9501185851921963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378.04282431273361</v>
      </c>
      <c r="D21" s="79">
        <v>592.9041436741287</v>
      </c>
      <c r="E21" s="79">
        <v>392.09673351037668</v>
      </c>
      <c r="F21" s="79">
        <v>85.223558275092813</v>
      </c>
      <c r="G21" s="79">
        <v>49.760954103960465</v>
      </c>
      <c r="H21" s="79">
        <v>42.15693396071832</v>
      </c>
      <c r="I21" s="79">
        <v>142.91587237622025</v>
      </c>
      <c r="J21" s="79">
        <v>105.39482279346122</v>
      </c>
      <c r="K21" s="79">
        <v>80.430860991350769</v>
      </c>
      <c r="L21" s="79">
        <v>54.821214577607861</v>
      </c>
      <c r="M21" s="79">
        <v>45.7459753819941</v>
      </c>
      <c r="N21" s="79">
        <v>100.58160684361772</v>
      </c>
      <c r="O21" s="79">
        <v>61.516965760479749</v>
      </c>
      <c r="P21" s="79">
        <v>49.405213372237483</v>
      </c>
      <c r="Q21" s="79">
        <v>80.301147177579963</v>
      </c>
      <c r="R21" s="79">
        <v>83.697709480146159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378.04282431273361</v>
      </c>
      <c r="D30" s="8">
        <v>592.9041436741287</v>
      </c>
      <c r="E30" s="8">
        <v>392.09673351037668</v>
      </c>
      <c r="F30" s="8">
        <v>85.223558275092813</v>
      </c>
      <c r="G30" s="8">
        <v>49.760954103960465</v>
      </c>
      <c r="H30" s="8">
        <v>42.15693396071832</v>
      </c>
      <c r="I30" s="8">
        <v>142.91587237622025</v>
      </c>
      <c r="J30" s="8">
        <v>105.39482279346122</v>
      </c>
      <c r="K30" s="8">
        <v>80.430860991350769</v>
      </c>
      <c r="L30" s="8">
        <v>54.821214577607861</v>
      </c>
      <c r="M30" s="8">
        <v>45.7459753819941</v>
      </c>
      <c r="N30" s="8">
        <v>100.58160684361772</v>
      </c>
      <c r="O30" s="8">
        <v>61.516965760479749</v>
      </c>
      <c r="P30" s="8">
        <v>49.405213372237483</v>
      </c>
      <c r="Q30" s="8">
        <v>80.301147177579963</v>
      </c>
      <c r="R30" s="8">
        <v>83.697709480146159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191.51920056362468</v>
      </c>
      <c r="E34" s="9">
        <v>133.42525423286324</v>
      </c>
      <c r="F34" s="9">
        <v>26.145934839900296</v>
      </c>
      <c r="G34" s="9">
        <v>26.143530737472361</v>
      </c>
      <c r="H34" s="9">
        <v>8.7077680333499163</v>
      </c>
      <c r="I34" s="9">
        <v>20.336170344912247</v>
      </c>
      <c r="J34" s="9">
        <v>26.146093352149098</v>
      </c>
      <c r="K34" s="9">
        <v>20.259978791038588</v>
      </c>
      <c r="L34" s="9">
        <v>23.240695939848873</v>
      </c>
      <c r="M34" s="9">
        <v>17.415639153069488</v>
      </c>
      <c r="N34" s="9">
        <v>17.415707973008445</v>
      </c>
      <c r="O34" s="9">
        <v>20.342308676044194</v>
      </c>
      <c r="P34" s="9">
        <v>14.512954967651023</v>
      </c>
      <c r="Q34" s="9">
        <v>20.318064408430835</v>
      </c>
      <c r="R34" s="9">
        <v>17.415511436424758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66.762861026994059</v>
      </c>
      <c r="D43" s="9">
        <v>308.38108022796712</v>
      </c>
      <c r="E43" s="9">
        <v>165.37489949681409</v>
      </c>
      <c r="F43" s="9">
        <v>0</v>
      </c>
      <c r="G43" s="9">
        <v>0</v>
      </c>
      <c r="H43" s="9">
        <v>15.857331357253024</v>
      </c>
      <c r="I43" s="9">
        <v>47.465890769228331</v>
      </c>
      <c r="J43" s="9">
        <v>53.680656109392189</v>
      </c>
      <c r="K43" s="9">
        <v>41.107328317696236</v>
      </c>
      <c r="L43" s="9">
        <v>18.925344139558945</v>
      </c>
      <c r="M43" s="9">
        <v>18.970379535524387</v>
      </c>
      <c r="N43" s="9">
        <v>22.156046570300685</v>
      </c>
      <c r="O43" s="9">
        <v>18.993070599287925</v>
      </c>
      <c r="P43" s="9">
        <v>15.857255601462594</v>
      </c>
      <c r="Q43" s="9">
        <v>31.641334926363317</v>
      </c>
      <c r="R43" s="9">
        <v>37.940760922570789</v>
      </c>
    </row>
    <row r="44" spans="1:18" ht="11.25" customHeight="1" x14ac:dyDescent="0.25">
      <c r="A44" s="59" t="s">
        <v>161</v>
      </c>
      <c r="B44" s="60" t="s">
        <v>160</v>
      </c>
      <c r="C44" s="9">
        <v>92.880020853590494</v>
      </c>
      <c r="D44" s="9">
        <v>93.003862882536893</v>
      </c>
      <c r="E44" s="9">
        <v>46.341085094135451</v>
      </c>
      <c r="F44" s="9">
        <v>19.445443549920252</v>
      </c>
      <c r="G44" s="9">
        <v>0</v>
      </c>
      <c r="H44" s="9">
        <v>0</v>
      </c>
      <c r="I44" s="9">
        <v>16.203920580791678</v>
      </c>
      <c r="J44" s="9">
        <v>19.444633404120086</v>
      </c>
      <c r="K44" s="9">
        <v>6.4572833018158802</v>
      </c>
      <c r="L44" s="9">
        <v>0</v>
      </c>
      <c r="M44" s="9">
        <v>0</v>
      </c>
      <c r="N44" s="9">
        <v>48.529896357426679</v>
      </c>
      <c r="O44" s="9">
        <v>9.6866270688711502</v>
      </c>
      <c r="P44" s="9">
        <v>9.6749984923933265</v>
      </c>
      <c r="Q44" s="9">
        <v>6.5015872668013079</v>
      </c>
      <c r="R44" s="9">
        <v>6.5015895391095109</v>
      </c>
    </row>
    <row r="45" spans="1:18" ht="11.25" customHeight="1" x14ac:dyDescent="0.25">
      <c r="A45" s="59" t="s">
        <v>159</v>
      </c>
      <c r="B45" s="60" t="s">
        <v>158</v>
      </c>
      <c r="C45" s="9">
        <v>218.39994243214903</v>
      </c>
      <c r="D45" s="9">
        <v>0</v>
      </c>
      <c r="E45" s="9">
        <v>46.955494686563902</v>
      </c>
      <c r="F45" s="9">
        <v>39.632179885272265</v>
      </c>
      <c r="G45" s="9">
        <v>23.617423366488104</v>
      </c>
      <c r="H45" s="9">
        <v>17.591834570115378</v>
      </c>
      <c r="I45" s="9">
        <v>58.909890681288005</v>
      </c>
      <c r="J45" s="9">
        <v>6.1234399277998461</v>
      </c>
      <c r="K45" s="9">
        <v>12.606270580800068</v>
      </c>
      <c r="L45" s="9">
        <v>12.655174498200044</v>
      </c>
      <c r="M45" s="9">
        <v>9.359956693400223</v>
      </c>
      <c r="N45" s="9">
        <v>12.479955942881913</v>
      </c>
      <c r="O45" s="9">
        <v>12.494959416276483</v>
      </c>
      <c r="P45" s="9">
        <v>9.3600043107305417</v>
      </c>
      <c r="Q45" s="9">
        <v>21.840160575984498</v>
      </c>
      <c r="R45" s="9">
        <v>21.839847582041095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218.39994243214903</v>
      </c>
      <c r="D49" s="10">
        <v>0</v>
      </c>
      <c r="E49" s="10">
        <v>0</v>
      </c>
      <c r="F49" s="10">
        <v>24.900176574000298</v>
      </c>
      <c r="G49" s="10">
        <v>6.1237256769000528</v>
      </c>
      <c r="H49" s="10">
        <v>0</v>
      </c>
      <c r="I49" s="10">
        <v>6.1235623917000011</v>
      </c>
      <c r="J49" s="10">
        <v>6.1234399277998461</v>
      </c>
      <c r="K49" s="10">
        <v>12.606270580800068</v>
      </c>
      <c r="L49" s="10">
        <v>12.655174498200044</v>
      </c>
      <c r="M49" s="10">
        <v>9.359956693400223</v>
      </c>
      <c r="N49" s="10">
        <v>12.479955942881913</v>
      </c>
      <c r="O49" s="10">
        <v>12.494959416276483</v>
      </c>
      <c r="P49" s="10">
        <v>9.3600043107305417</v>
      </c>
      <c r="Q49" s="10">
        <v>21.840160575984498</v>
      </c>
      <c r="R49" s="10">
        <v>21.839847582041095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46.955494686563902</v>
      </c>
      <c r="F51" s="10">
        <v>14.732003311271971</v>
      </c>
      <c r="G51" s="10">
        <v>17.493697689588053</v>
      </c>
      <c r="H51" s="10">
        <v>17.591834570115378</v>
      </c>
      <c r="I51" s="10">
        <v>52.786328289588006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9236.8119881825623</v>
      </c>
      <c r="D52" s="79">
        <v>8388.2182750857246</v>
      </c>
      <c r="E52" s="79">
        <v>9030.9533747363021</v>
      </c>
      <c r="F52" s="79">
        <v>8698.8838733971188</v>
      </c>
      <c r="G52" s="79">
        <v>9100.7595975997465</v>
      </c>
      <c r="H52" s="79">
        <v>9261.0462930011854</v>
      </c>
      <c r="I52" s="79">
        <v>9173.6273305009363</v>
      </c>
      <c r="J52" s="79">
        <v>8645.1108820610752</v>
      </c>
      <c r="K52" s="79">
        <v>7947.1109527174831</v>
      </c>
      <c r="L52" s="79">
        <v>6161.3551782517316</v>
      </c>
      <c r="M52" s="79">
        <v>7267.5828892162199</v>
      </c>
      <c r="N52" s="79">
        <v>6923.5128488425789</v>
      </c>
      <c r="O52" s="79">
        <v>7446.4559263448955</v>
      </c>
      <c r="P52" s="79">
        <v>7732.6286316021451</v>
      </c>
      <c r="Q52" s="79">
        <v>7052.1347613842063</v>
      </c>
      <c r="R52" s="79">
        <v>7689.4139851227119</v>
      </c>
    </row>
    <row r="53" spans="1:18" ht="11.25" customHeight="1" x14ac:dyDescent="0.25">
      <c r="A53" s="56" t="s">
        <v>143</v>
      </c>
      <c r="B53" s="57" t="s">
        <v>142</v>
      </c>
      <c r="C53" s="8">
        <v>1443.5677266372661</v>
      </c>
      <c r="D53" s="8">
        <v>1373.4262384737729</v>
      </c>
      <c r="E53" s="8">
        <v>1360.1446729338682</v>
      </c>
      <c r="F53" s="8">
        <v>1385.9029894754865</v>
      </c>
      <c r="G53" s="8">
        <v>1459.7677943940976</v>
      </c>
      <c r="H53" s="8">
        <v>1873.9835452873585</v>
      </c>
      <c r="I53" s="8">
        <v>1965.8196739811431</v>
      </c>
      <c r="J53" s="8">
        <v>1888.1867210528501</v>
      </c>
      <c r="K53" s="8">
        <v>1553.3578250190017</v>
      </c>
      <c r="L53" s="8">
        <v>1466.5715717792034</v>
      </c>
      <c r="M53" s="8">
        <v>1825.3981939124203</v>
      </c>
      <c r="N53" s="8">
        <v>1585.5532926942517</v>
      </c>
      <c r="O53" s="8">
        <v>1921.3755831502451</v>
      </c>
      <c r="P53" s="8">
        <v>2038.4211056048382</v>
      </c>
      <c r="Q53" s="8">
        <v>1771.4121931685618</v>
      </c>
      <c r="R53" s="8">
        <v>1880.4166370401435</v>
      </c>
    </row>
    <row r="54" spans="1:18" ht="11.25" customHeight="1" x14ac:dyDescent="0.25">
      <c r="A54" s="56" t="s">
        <v>141</v>
      </c>
      <c r="B54" s="57" t="s">
        <v>140</v>
      </c>
      <c r="C54" s="8">
        <v>7793.2442615452956</v>
      </c>
      <c r="D54" s="8">
        <v>7014.7920366119524</v>
      </c>
      <c r="E54" s="8">
        <v>7670.8087018024335</v>
      </c>
      <c r="F54" s="8">
        <v>7312.980883921633</v>
      </c>
      <c r="G54" s="8">
        <v>7640.9918032056485</v>
      </c>
      <c r="H54" s="8">
        <v>7387.0627477138278</v>
      </c>
      <c r="I54" s="8">
        <v>7207.8076565197935</v>
      </c>
      <c r="J54" s="8">
        <v>6756.9241610082254</v>
      </c>
      <c r="K54" s="8">
        <v>6393.753127698481</v>
      </c>
      <c r="L54" s="8">
        <v>4694.7836064725279</v>
      </c>
      <c r="M54" s="8">
        <v>5442.1846953037993</v>
      </c>
      <c r="N54" s="8">
        <v>5337.9595561483275</v>
      </c>
      <c r="O54" s="8">
        <v>5525.0803431946506</v>
      </c>
      <c r="P54" s="8">
        <v>5694.2075259973071</v>
      </c>
      <c r="Q54" s="8">
        <v>5280.722568215645</v>
      </c>
      <c r="R54" s="8">
        <v>5808.9973480825684</v>
      </c>
    </row>
    <row r="55" spans="1:18" ht="11.25" customHeight="1" x14ac:dyDescent="0.25">
      <c r="A55" s="59" t="s">
        <v>139</v>
      </c>
      <c r="B55" s="60" t="s">
        <v>138</v>
      </c>
      <c r="C55" s="9">
        <v>758.1642615452904</v>
      </c>
      <c r="D55" s="9">
        <v>741.58812079675204</v>
      </c>
      <c r="E55" s="9">
        <v>794.32464580243197</v>
      </c>
      <c r="F55" s="9">
        <v>733.81152749443208</v>
      </c>
      <c r="G55" s="9">
        <v>708.99883460884803</v>
      </c>
      <c r="H55" s="9">
        <v>699.52468804704654</v>
      </c>
      <c r="I55" s="9">
        <v>726.47345794939201</v>
      </c>
      <c r="J55" s="9">
        <v>731.87499617222409</v>
      </c>
      <c r="K55" s="9">
        <v>674.41598484408007</v>
      </c>
      <c r="L55" s="9">
        <v>504.88526561572803</v>
      </c>
      <c r="M55" s="9">
        <v>596.82479713910186</v>
      </c>
      <c r="N55" s="9">
        <v>729.22558085894491</v>
      </c>
      <c r="O55" s="9">
        <v>711.90882846367663</v>
      </c>
      <c r="P55" s="9">
        <v>601.53562753010158</v>
      </c>
      <c r="Q55" s="9">
        <v>514.05868693398645</v>
      </c>
      <c r="R55" s="9">
        <v>508.55789369543066</v>
      </c>
    </row>
    <row r="56" spans="1:18" ht="11.25" customHeight="1" x14ac:dyDescent="0.25">
      <c r="A56" s="59" t="s">
        <v>137</v>
      </c>
      <c r="B56" s="60" t="s">
        <v>136</v>
      </c>
      <c r="C56" s="9">
        <v>7035.0800000000054</v>
      </c>
      <c r="D56" s="9">
        <v>6273.2039158152002</v>
      </c>
      <c r="E56" s="9">
        <v>6876.4840560000011</v>
      </c>
      <c r="F56" s="9">
        <v>6579.1693564272009</v>
      </c>
      <c r="G56" s="9">
        <v>6931.9929685968009</v>
      </c>
      <c r="H56" s="9">
        <v>6687.538059666781</v>
      </c>
      <c r="I56" s="9">
        <v>6481.334198570401</v>
      </c>
      <c r="J56" s="9">
        <v>6025.0491648360012</v>
      </c>
      <c r="K56" s="9">
        <v>5719.3371428544006</v>
      </c>
      <c r="L56" s="9">
        <v>4189.8983408568001</v>
      </c>
      <c r="M56" s="9">
        <v>4845.3598981646974</v>
      </c>
      <c r="N56" s="9">
        <v>4015.9599756207585</v>
      </c>
      <c r="O56" s="9">
        <v>4491.7595462760883</v>
      </c>
      <c r="P56" s="9">
        <v>4758.5199020405616</v>
      </c>
      <c r="Q56" s="9">
        <v>4312.5772619817299</v>
      </c>
      <c r="R56" s="9">
        <v>4217.7213367508875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592.77399966862447</v>
      </c>
      <c r="O58" s="9">
        <v>321.41196845488594</v>
      </c>
      <c r="P58" s="9">
        <v>334.15199642664351</v>
      </c>
      <c r="Q58" s="9">
        <v>454.08661929992854</v>
      </c>
      <c r="R58" s="9">
        <v>1082.7181176362499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61.487796011766441</v>
      </c>
      <c r="I64" s="81">
        <v>171.14606772480258</v>
      </c>
      <c r="J64" s="81">
        <v>111.13690448447714</v>
      </c>
      <c r="K64" s="81">
        <v>126.62078950080073</v>
      </c>
      <c r="L64" s="81">
        <v>208.68216328511943</v>
      </c>
      <c r="M64" s="81">
        <v>247.63197051699328</v>
      </c>
      <c r="N64" s="81">
        <v>189.84111385090205</v>
      </c>
      <c r="O64" s="81">
        <v>190.84763039441401</v>
      </c>
      <c r="P64" s="81">
        <v>183.00710299465322</v>
      </c>
      <c r="Q64" s="81">
        <v>132.49740502759687</v>
      </c>
      <c r="R64" s="81">
        <v>81.200376645737691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61.487796011766441</v>
      </c>
      <c r="I65" s="82">
        <v>171.14606772480258</v>
      </c>
      <c r="J65" s="82">
        <v>111.13690448447714</v>
      </c>
      <c r="K65" s="82">
        <v>126.62078950080073</v>
      </c>
      <c r="L65" s="82">
        <v>208.68216328511943</v>
      </c>
      <c r="M65" s="82">
        <v>247.63197051699328</v>
      </c>
      <c r="N65" s="82">
        <v>189.84111385090205</v>
      </c>
      <c r="O65" s="82">
        <v>190.84763039441401</v>
      </c>
      <c r="P65" s="82">
        <v>183.00710299465322</v>
      </c>
      <c r="Q65" s="82">
        <v>132.49740502759687</v>
      </c>
      <c r="R65" s="82">
        <v>81.200376645737691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23787.035086821677</v>
      </c>
      <c r="D2" s="78">
        <v>21468.534039613009</v>
      </c>
      <c r="E2" s="78">
        <v>23846.014387579628</v>
      </c>
      <c r="F2" s="78">
        <v>22855.654612483369</v>
      </c>
      <c r="G2" s="78">
        <v>22709.142427133149</v>
      </c>
      <c r="H2" s="78">
        <v>23311.531337582408</v>
      </c>
      <c r="I2" s="78">
        <v>24238.326819702866</v>
      </c>
      <c r="J2" s="78">
        <v>23438.644637132296</v>
      </c>
      <c r="K2" s="78">
        <v>21876.829156676766</v>
      </c>
      <c r="L2" s="78">
        <v>16449.576421979851</v>
      </c>
      <c r="M2" s="78">
        <v>19521.910303382316</v>
      </c>
      <c r="N2" s="78">
        <v>18026.41901561858</v>
      </c>
      <c r="O2" s="78">
        <v>16714.72432758351</v>
      </c>
      <c r="P2" s="78">
        <v>16497.634835882818</v>
      </c>
      <c r="Q2" s="78">
        <v>16666.152079253119</v>
      </c>
      <c r="R2" s="78">
        <v>20279.343020499848</v>
      </c>
    </row>
    <row r="3" spans="1:18" ht="11.25" customHeight="1" x14ac:dyDescent="0.25">
      <c r="A3" s="53" t="s">
        <v>242</v>
      </c>
      <c r="B3" s="54" t="s">
        <v>241</v>
      </c>
      <c r="C3" s="79">
        <v>14705.624681162675</v>
      </c>
      <c r="D3" s="79">
        <v>12982.6132657915</v>
      </c>
      <c r="E3" s="79">
        <v>14922.439056707559</v>
      </c>
      <c r="F3" s="79">
        <v>14546.19921709866</v>
      </c>
      <c r="G3" s="79">
        <v>13975.817840690808</v>
      </c>
      <c r="H3" s="79">
        <v>14457.658744864741</v>
      </c>
      <c r="I3" s="79">
        <v>15444.656496125621</v>
      </c>
      <c r="J3" s="79">
        <v>15183.227639361416</v>
      </c>
      <c r="K3" s="79">
        <v>14464.608124854782</v>
      </c>
      <c r="L3" s="79">
        <v>10696.456947300772</v>
      </c>
      <c r="M3" s="79">
        <v>12676.407671662815</v>
      </c>
      <c r="N3" s="79">
        <v>11459.497005515044</v>
      </c>
      <c r="O3" s="79">
        <v>9634.1077072928892</v>
      </c>
      <c r="P3" s="79">
        <v>8976.9089319383875</v>
      </c>
      <c r="Q3" s="79">
        <v>9852.9601269924242</v>
      </c>
      <c r="R3" s="79">
        <v>12947.684049783196</v>
      </c>
    </row>
    <row r="4" spans="1:18" ht="11.25" customHeight="1" x14ac:dyDescent="0.25">
      <c r="A4" s="56" t="s">
        <v>240</v>
      </c>
      <c r="B4" s="57" t="s">
        <v>239</v>
      </c>
      <c r="C4" s="8">
        <v>14705.624681162675</v>
      </c>
      <c r="D4" s="8">
        <v>12982.6132657915</v>
      </c>
      <c r="E4" s="8">
        <v>14922.439056707559</v>
      </c>
      <c r="F4" s="8">
        <v>14546.19921709866</v>
      </c>
      <c r="G4" s="8">
        <v>13975.817840690808</v>
      </c>
      <c r="H4" s="8">
        <v>14457.658744864741</v>
      </c>
      <c r="I4" s="8">
        <v>15444.656496125621</v>
      </c>
      <c r="J4" s="8">
        <v>15183.227639361416</v>
      </c>
      <c r="K4" s="8">
        <v>14464.608124854782</v>
      </c>
      <c r="L4" s="8">
        <v>10696.456947300772</v>
      </c>
      <c r="M4" s="8">
        <v>12676.407671662815</v>
      </c>
      <c r="N4" s="8">
        <v>11231.792971213696</v>
      </c>
      <c r="O4" s="8">
        <v>9605.8827923178687</v>
      </c>
      <c r="P4" s="8">
        <v>8897.7886646338502</v>
      </c>
      <c r="Q4" s="8">
        <v>9845.9043748664735</v>
      </c>
      <c r="R4" s="8">
        <v>12940.628557942933</v>
      </c>
    </row>
    <row r="5" spans="1:18" ht="11.25" customHeight="1" x14ac:dyDescent="0.25">
      <c r="A5" s="59" t="s">
        <v>238</v>
      </c>
      <c r="B5" s="60" t="s">
        <v>237</v>
      </c>
      <c r="C5" s="9">
        <v>5996.7855551085158</v>
      </c>
      <c r="D5" s="9">
        <v>5444.9945868832592</v>
      </c>
      <c r="E5" s="9">
        <v>6082.804045548879</v>
      </c>
      <c r="F5" s="9">
        <v>5915.3249043821406</v>
      </c>
      <c r="G5" s="9">
        <v>6148.8025320895695</v>
      </c>
      <c r="H5" s="9">
        <v>7214.6275924986703</v>
      </c>
      <c r="I5" s="9">
        <v>7871.2155191548618</v>
      </c>
      <c r="J5" s="9">
        <v>7661.236783885377</v>
      </c>
      <c r="K5" s="9">
        <v>6499.1970373570221</v>
      </c>
      <c r="L5" s="9">
        <v>3344.9907350155713</v>
      </c>
      <c r="M5" s="9">
        <v>5958.8334917327693</v>
      </c>
      <c r="N5" s="9">
        <v>5131.2251025974065</v>
      </c>
      <c r="O5" s="9">
        <v>4588.5555154800386</v>
      </c>
      <c r="P5" s="9">
        <v>3740.9219228531174</v>
      </c>
      <c r="Q5" s="9">
        <v>4616.495534472373</v>
      </c>
      <c r="R5" s="9">
        <v>7522.6493083192163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1887.1536629575101</v>
      </c>
      <c r="O6" s="10">
        <v>2112.5721333333072</v>
      </c>
      <c r="P6" s="10">
        <v>2222.6818064886506</v>
      </c>
      <c r="Q6" s="10">
        <v>1470.9204311172134</v>
      </c>
      <c r="R6" s="10">
        <v>1765.2585545587656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5996.7855551085158</v>
      </c>
      <c r="D8" s="10">
        <v>5444.9945868832592</v>
      </c>
      <c r="E8" s="10">
        <v>6082.804045548879</v>
      </c>
      <c r="F8" s="10">
        <v>5915.3249043821406</v>
      </c>
      <c r="G8" s="10">
        <v>6148.8025320895695</v>
      </c>
      <c r="H8" s="10">
        <v>7214.6275924986703</v>
      </c>
      <c r="I8" s="10">
        <v>7871.2155191548618</v>
      </c>
      <c r="J8" s="10">
        <v>7661.236783885377</v>
      </c>
      <c r="K8" s="10">
        <v>6499.1970373570221</v>
      </c>
      <c r="L8" s="10">
        <v>3344.9907350155713</v>
      </c>
      <c r="M8" s="10">
        <v>5958.8334917327693</v>
      </c>
      <c r="N8" s="10">
        <v>3244.0714396398967</v>
      </c>
      <c r="O8" s="10">
        <v>2475.9833821467314</v>
      </c>
      <c r="P8" s="10">
        <v>1518.2401163644665</v>
      </c>
      <c r="Q8" s="10">
        <v>3145.5751033551601</v>
      </c>
      <c r="R8" s="10">
        <v>5757.3907537604509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14.193515424355883</v>
      </c>
      <c r="O10" s="9">
        <v>8.5266966849619497</v>
      </c>
      <c r="P10" s="9">
        <v>8.5250225455506552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8708.8391260541594</v>
      </c>
      <c r="D11" s="9">
        <v>7537.6186789082403</v>
      </c>
      <c r="E11" s="9">
        <v>8839.6350111586798</v>
      </c>
      <c r="F11" s="9">
        <v>8630.8743127165199</v>
      </c>
      <c r="G11" s="9">
        <v>7827.0153086012397</v>
      </c>
      <c r="H11" s="9">
        <v>7243.0311523660703</v>
      </c>
      <c r="I11" s="9">
        <v>7573.440976970759</v>
      </c>
      <c r="J11" s="9">
        <v>7521.9908554760395</v>
      </c>
      <c r="K11" s="9">
        <v>7965.4110874977605</v>
      </c>
      <c r="L11" s="9">
        <v>7351.4662122852005</v>
      </c>
      <c r="M11" s="9">
        <v>6717.5741799300449</v>
      </c>
      <c r="N11" s="9">
        <v>6086.3743531919336</v>
      </c>
      <c r="O11" s="9">
        <v>5008.800580152868</v>
      </c>
      <c r="P11" s="9">
        <v>5148.3417192351817</v>
      </c>
      <c r="Q11" s="9">
        <v>5229.4088403941005</v>
      </c>
      <c r="R11" s="9">
        <v>5417.9792496237169</v>
      </c>
    </row>
    <row r="12" spans="1:18" ht="11.25" customHeight="1" x14ac:dyDescent="0.25">
      <c r="A12" s="61" t="s">
        <v>224</v>
      </c>
      <c r="B12" s="62" t="s">
        <v>223</v>
      </c>
      <c r="C12" s="10">
        <v>8708.8391260541594</v>
      </c>
      <c r="D12" s="10">
        <v>7537.6186789082403</v>
      </c>
      <c r="E12" s="10">
        <v>8839.6350111586798</v>
      </c>
      <c r="F12" s="10">
        <v>8630.8743127165199</v>
      </c>
      <c r="G12" s="10">
        <v>7827.0153086012397</v>
      </c>
      <c r="H12" s="10">
        <v>7243.0311523660703</v>
      </c>
      <c r="I12" s="10">
        <v>7573.440976970759</v>
      </c>
      <c r="J12" s="10">
        <v>7521.9908554760395</v>
      </c>
      <c r="K12" s="10">
        <v>7965.4110874977605</v>
      </c>
      <c r="L12" s="10">
        <v>7351.4662122852005</v>
      </c>
      <c r="M12" s="10">
        <v>6717.5741799300449</v>
      </c>
      <c r="N12" s="10">
        <v>6086.3743531919336</v>
      </c>
      <c r="O12" s="10">
        <v>5008.800580152868</v>
      </c>
      <c r="P12" s="10">
        <v>5148.3417192351817</v>
      </c>
      <c r="Q12" s="10">
        <v>5229.4088403941005</v>
      </c>
      <c r="R12" s="10">
        <v>5417.9792496237169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227.70403430134797</v>
      </c>
      <c r="O15" s="8">
        <v>28.224914975020276</v>
      </c>
      <c r="P15" s="8">
        <v>79.120267304537478</v>
      </c>
      <c r="Q15" s="8">
        <v>7.0557521259502165</v>
      </c>
      <c r="R15" s="8">
        <v>7.0554918402631586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177.34995551783163</v>
      </c>
      <c r="O16" s="9">
        <v>20.47411824165772</v>
      </c>
      <c r="P16" s="9">
        <v>59.736558690602976</v>
      </c>
      <c r="Q16" s="9">
        <v>5.1181777481008961</v>
      </c>
      <c r="R16" s="9">
        <v>5.1179869797525184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50.354078783516357</v>
      </c>
      <c r="O18" s="9">
        <v>7.7507967333625549</v>
      </c>
      <c r="P18" s="9">
        <v>19.383708613934502</v>
      </c>
      <c r="Q18" s="9">
        <v>1.9375743778493202</v>
      </c>
      <c r="R18" s="9">
        <v>1.9375048605106397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277.05280386730266</v>
      </c>
      <c r="D21" s="79">
        <v>435.83551489090291</v>
      </c>
      <c r="E21" s="79">
        <v>297.28017794424977</v>
      </c>
      <c r="F21" s="79">
        <v>63.406996906763922</v>
      </c>
      <c r="G21" s="79">
        <v>36.97008864141138</v>
      </c>
      <c r="H21" s="79">
        <v>31.972883091323517</v>
      </c>
      <c r="I21" s="79">
        <v>108.07035439104436</v>
      </c>
      <c r="J21" s="79">
        <v>80.777109922671087</v>
      </c>
      <c r="K21" s="79">
        <v>60.123942653085031</v>
      </c>
      <c r="L21" s="79">
        <v>41.015604461903379</v>
      </c>
      <c r="M21" s="79">
        <v>35.518160143460236</v>
      </c>
      <c r="N21" s="79">
        <v>76.810805044750055</v>
      </c>
      <c r="O21" s="79">
        <v>46.259055059208521</v>
      </c>
      <c r="P21" s="79">
        <v>38.601278094786821</v>
      </c>
      <c r="Q21" s="79">
        <v>62.758517052112325</v>
      </c>
      <c r="R21" s="79">
        <v>66.233651747473473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277.05280386730266</v>
      </c>
      <c r="D30" s="8">
        <v>435.83551489090291</v>
      </c>
      <c r="E30" s="8">
        <v>297.28017794424977</v>
      </c>
      <c r="F30" s="8">
        <v>63.406996906763922</v>
      </c>
      <c r="G30" s="8">
        <v>36.97008864141138</v>
      </c>
      <c r="H30" s="8">
        <v>31.972883091323517</v>
      </c>
      <c r="I30" s="8">
        <v>108.07035439104436</v>
      </c>
      <c r="J30" s="8">
        <v>80.777109922671087</v>
      </c>
      <c r="K30" s="8">
        <v>60.123942653085031</v>
      </c>
      <c r="L30" s="8">
        <v>41.015604461903379</v>
      </c>
      <c r="M30" s="8">
        <v>35.518160143460236</v>
      </c>
      <c r="N30" s="8">
        <v>76.810805044750055</v>
      </c>
      <c r="O30" s="8">
        <v>46.259055059208521</v>
      </c>
      <c r="P30" s="8">
        <v>38.601278094786821</v>
      </c>
      <c r="Q30" s="8">
        <v>62.758517052112325</v>
      </c>
      <c r="R30" s="8">
        <v>66.233651747473473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140.35112525531844</v>
      </c>
      <c r="E34" s="9">
        <v>101.47721681741653</v>
      </c>
      <c r="F34" s="9">
        <v>19.770540553829235</v>
      </c>
      <c r="G34" s="9">
        <v>19.828330356391287</v>
      </c>
      <c r="H34" s="9">
        <v>6.7239017340088187</v>
      </c>
      <c r="I34" s="9">
        <v>15.626037825954791</v>
      </c>
      <c r="J34" s="9">
        <v>20.03179775239628</v>
      </c>
      <c r="K34" s="9">
        <v>15.235289802978659</v>
      </c>
      <c r="L34" s="9">
        <v>17.575459708360253</v>
      </c>
      <c r="M34" s="9">
        <v>13.640127322959266</v>
      </c>
      <c r="N34" s="9">
        <v>13.268285227608041</v>
      </c>
      <c r="O34" s="9">
        <v>15.400647737507587</v>
      </c>
      <c r="P34" s="9">
        <v>11.395337489101752</v>
      </c>
      <c r="Q34" s="9">
        <v>16.032623488772163</v>
      </c>
      <c r="R34" s="9">
        <v>13.90392099823551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50.008610607521824</v>
      </c>
      <c r="D43" s="9">
        <v>225.96875827096062</v>
      </c>
      <c r="E43" s="9">
        <v>125.75499676049594</v>
      </c>
      <c r="F43" s="9">
        <v>0</v>
      </c>
      <c r="G43" s="9">
        <v>0</v>
      </c>
      <c r="H43" s="9">
        <v>12.224478474498559</v>
      </c>
      <c r="I43" s="9">
        <v>36.450520463513513</v>
      </c>
      <c r="J43" s="9">
        <v>41.106152931617189</v>
      </c>
      <c r="K43" s="9">
        <v>30.892411156860401</v>
      </c>
      <c r="L43" s="9">
        <v>14.29714057027617</v>
      </c>
      <c r="M43" s="9">
        <v>14.841577441797014</v>
      </c>
      <c r="N43" s="9">
        <v>16.863086170643406</v>
      </c>
      <c r="O43" s="9">
        <v>14.363356052199107</v>
      </c>
      <c r="P43" s="9">
        <v>12.436687699298844</v>
      </c>
      <c r="Q43" s="9">
        <v>24.953983171893569</v>
      </c>
      <c r="R43" s="9">
        <v>30.275035517652089</v>
      </c>
    </row>
    <row r="44" spans="1:18" ht="11.25" customHeight="1" x14ac:dyDescent="0.25">
      <c r="A44" s="59" t="s">
        <v>161</v>
      </c>
      <c r="B44" s="60" t="s">
        <v>160</v>
      </c>
      <c r="C44" s="9">
        <v>70.833577951103706</v>
      </c>
      <c r="D44" s="9">
        <v>69.515631364623886</v>
      </c>
      <c r="E44" s="9">
        <v>35.864670182303314</v>
      </c>
      <c r="F44" s="9">
        <v>14.969208885086603</v>
      </c>
      <c r="G44" s="9">
        <v>0</v>
      </c>
      <c r="H44" s="9">
        <v>0</v>
      </c>
      <c r="I44" s="9">
        <v>12.651390619116924</v>
      </c>
      <c r="J44" s="9">
        <v>15.146462425401175</v>
      </c>
      <c r="K44" s="9">
        <v>4.9417662157494702</v>
      </c>
      <c r="L44" s="9">
        <v>0</v>
      </c>
      <c r="M44" s="9">
        <v>0</v>
      </c>
      <c r="N44" s="9">
        <v>37.586113498874596</v>
      </c>
      <c r="O44" s="9">
        <v>7.4569086299055201</v>
      </c>
      <c r="P44" s="9">
        <v>7.7101949381819601</v>
      </c>
      <c r="Q44" s="9">
        <v>5.2058540420110839</v>
      </c>
      <c r="R44" s="9">
        <v>5.2640310271031865</v>
      </c>
    </row>
    <row r="45" spans="1:18" ht="11.25" customHeight="1" x14ac:dyDescent="0.25">
      <c r="A45" s="59" t="s">
        <v>159</v>
      </c>
      <c r="B45" s="60" t="s">
        <v>158</v>
      </c>
      <c r="C45" s="9">
        <v>156.21061530867712</v>
      </c>
      <c r="D45" s="9">
        <v>0</v>
      </c>
      <c r="E45" s="9">
        <v>34.183294184033976</v>
      </c>
      <c r="F45" s="9">
        <v>28.667247467848085</v>
      </c>
      <c r="G45" s="9">
        <v>17.141758285020089</v>
      </c>
      <c r="H45" s="9">
        <v>13.02450288281614</v>
      </c>
      <c r="I45" s="9">
        <v>43.342405482459135</v>
      </c>
      <c r="J45" s="9">
        <v>4.4926968132564484</v>
      </c>
      <c r="K45" s="9">
        <v>9.0544754774965046</v>
      </c>
      <c r="L45" s="9">
        <v>9.1430041832669602</v>
      </c>
      <c r="M45" s="9">
        <v>7.0364553787039528</v>
      </c>
      <c r="N45" s="9">
        <v>9.0933201476240129</v>
      </c>
      <c r="O45" s="9">
        <v>9.0381426395963071</v>
      </c>
      <c r="P45" s="9">
        <v>7.0590579682042618</v>
      </c>
      <c r="Q45" s="9">
        <v>16.566056349435513</v>
      </c>
      <c r="R45" s="9">
        <v>16.790664204482692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156.21061530867712</v>
      </c>
      <c r="D49" s="10">
        <v>0</v>
      </c>
      <c r="E49" s="10">
        <v>0</v>
      </c>
      <c r="F49" s="10">
        <v>18.011109303256948</v>
      </c>
      <c r="G49" s="10">
        <v>4.4446603563935216</v>
      </c>
      <c r="H49" s="10">
        <v>0</v>
      </c>
      <c r="I49" s="10">
        <v>4.5053542131678554</v>
      </c>
      <c r="J49" s="10">
        <v>4.4926968132564484</v>
      </c>
      <c r="K49" s="10">
        <v>9.0544754774965046</v>
      </c>
      <c r="L49" s="10">
        <v>9.1430041832669602</v>
      </c>
      <c r="M49" s="10">
        <v>7.0364553787039528</v>
      </c>
      <c r="N49" s="10">
        <v>9.0933201476240129</v>
      </c>
      <c r="O49" s="10">
        <v>9.0381426395963071</v>
      </c>
      <c r="P49" s="10">
        <v>7.0590579682042618</v>
      </c>
      <c r="Q49" s="10">
        <v>16.566056349435513</v>
      </c>
      <c r="R49" s="10">
        <v>16.790664204482692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34.183294184033976</v>
      </c>
      <c r="F51" s="10">
        <v>10.656138164591136</v>
      </c>
      <c r="G51" s="10">
        <v>12.697097928626567</v>
      </c>
      <c r="H51" s="10">
        <v>13.02450288281614</v>
      </c>
      <c r="I51" s="10">
        <v>38.83705126929128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8804.3576017916985</v>
      </c>
      <c r="D52" s="79">
        <v>8050.085258930606</v>
      </c>
      <c r="E52" s="79">
        <v>8626.2951529278198</v>
      </c>
      <c r="F52" s="79">
        <v>8246.0483984779439</v>
      </c>
      <c r="G52" s="79">
        <v>8696.3544978009286</v>
      </c>
      <c r="H52" s="79">
        <v>8821.8997096263447</v>
      </c>
      <c r="I52" s="79">
        <v>8685.5999691862035</v>
      </c>
      <c r="J52" s="79">
        <v>8174.6398878482105</v>
      </c>
      <c r="K52" s="79">
        <v>7352.0970891689003</v>
      </c>
      <c r="L52" s="79">
        <v>5712.1038702171736</v>
      </c>
      <c r="M52" s="79">
        <v>6809.984471576041</v>
      </c>
      <c r="N52" s="79">
        <v>6490.1112050587835</v>
      </c>
      <c r="O52" s="79">
        <v>7034.3575652314112</v>
      </c>
      <c r="P52" s="79">
        <v>7482.1246258496412</v>
      </c>
      <c r="Q52" s="79">
        <v>6750.4334352085816</v>
      </c>
      <c r="R52" s="79">
        <v>7265.4253189691772</v>
      </c>
    </row>
    <row r="53" spans="1:18" ht="11.25" customHeight="1" x14ac:dyDescent="0.25">
      <c r="A53" s="56" t="s">
        <v>143</v>
      </c>
      <c r="B53" s="57" t="s">
        <v>142</v>
      </c>
      <c r="C53" s="8">
        <v>1011.1133402464029</v>
      </c>
      <c r="D53" s="8">
        <v>1035.2932223186535</v>
      </c>
      <c r="E53" s="8">
        <v>955.48645112538691</v>
      </c>
      <c r="F53" s="8">
        <v>933.06751455631036</v>
      </c>
      <c r="G53" s="8">
        <v>1055.3626945952801</v>
      </c>
      <c r="H53" s="8">
        <v>1434.8369619125176</v>
      </c>
      <c r="I53" s="8">
        <v>1477.7923126664095</v>
      </c>
      <c r="J53" s="8">
        <v>1417.7157268399856</v>
      </c>
      <c r="K53" s="8">
        <v>958.343961470419</v>
      </c>
      <c r="L53" s="8">
        <v>1017.3202637446457</v>
      </c>
      <c r="M53" s="8">
        <v>1367.7997762722421</v>
      </c>
      <c r="N53" s="8">
        <v>1152.1516489104565</v>
      </c>
      <c r="O53" s="8">
        <v>1509.2772220367603</v>
      </c>
      <c r="P53" s="8">
        <v>1787.9170998523339</v>
      </c>
      <c r="Q53" s="8">
        <v>1469.7108669929364</v>
      </c>
      <c r="R53" s="8">
        <v>1456.427970886609</v>
      </c>
    </row>
    <row r="54" spans="1:18" ht="11.25" customHeight="1" x14ac:dyDescent="0.25">
      <c r="A54" s="56" t="s">
        <v>141</v>
      </c>
      <c r="B54" s="57" t="s">
        <v>140</v>
      </c>
      <c r="C54" s="8">
        <v>7793.2442615452956</v>
      </c>
      <c r="D54" s="8">
        <v>7014.7920366119524</v>
      </c>
      <c r="E54" s="8">
        <v>7670.8087018024335</v>
      </c>
      <c r="F54" s="8">
        <v>7312.980883921633</v>
      </c>
      <c r="G54" s="8">
        <v>7640.9918032056485</v>
      </c>
      <c r="H54" s="8">
        <v>7387.0627477138278</v>
      </c>
      <c r="I54" s="8">
        <v>7207.8076565197935</v>
      </c>
      <c r="J54" s="8">
        <v>6756.9241610082254</v>
      </c>
      <c r="K54" s="8">
        <v>6393.753127698481</v>
      </c>
      <c r="L54" s="8">
        <v>4694.7836064725279</v>
      </c>
      <c r="M54" s="8">
        <v>5442.1846953037993</v>
      </c>
      <c r="N54" s="8">
        <v>5337.9595561483275</v>
      </c>
      <c r="O54" s="8">
        <v>5525.0803431946506</v>
      </c>
      <c r="P54" s="8">
        <v>5694.2075259973071</v>
      </c>
      <c r="Q54" s="8">
        <v>5280.722568215645</v>
      </c>
      <c r="R54" s="8">
        <v>5808.9973480825684</v>
      </c>
    </row>
    <row r="55" spans="1:18" ht="11.25" customHeight="1" x14ac:dyDescent="0.25">
      <c r="A55" s="59" t="s">
        <v>139</v>
      </c>
      <c r="B55" s="60" t="s">
        <v>138</v>
      </c>
      <c r="C55" s="9">
        <v>758.1642615452904</v>
      </c>
      <c r="D55" s="9">
        <v>741.58812079675204</v>
      </c>
      <c r="E55" s="9">
        <v>794.32464580243197</v>
      </c>
      <c r="F55" s="9">
        <v>733.81152749443208</v>
      </c>
      <c r="G55" s="9">
        <v>708.99883460884803</v>
      </c>
      <c r="H55" s="9">
        <v>699.52468804704654</v>
      </c>
      <c r="I55" s="9">
        <v>726.47345794939201</v>
      </c>
      <c r="J55" s="9">
        <v>731.87499617222409</v>
      </c>
      <c r="K55" s="9">
        <v>674.41598484408007</v>
      </c>
      <c r="L55" s="9">
        <v>504.88526561572803</v>
      </c>
      <c r="M55" s="9">
        <v>596.82479713910186</v>
      </c>
      <c r="N55" s="9">
        <v>729.22558085894491</v>
      </c>
      <c r="O55" s="9">
        <v>711.90882846367663</v>
      </c>
      <c r="P55" s="9">
        <v>601.53562753010158</v>
      </c>
      <c r="Q55" s="9">
        <v>514.05868693398645</v>
      </c>
      <c r="R55" s="9">
        <v>508.55789369543066</v>
      </c>
    </row>
    <row r="56" spans="1:18" ht="11.25" customHeight="1" x14ac:dyDescent="0.25">
      <c r="A56" s="59" t="s">
        <v>137</v>
      </c>
      <c r="B56" s="60" t="s">
        <v>136</v>
      </c>
      <c r="C56" s="9">
        <v>7035.0800000000054</v>
      </c>
      <c r="D56" s="9">
        <v>6273.2039158152002</v>
      </c>
      <c r="E56" s="9">
        <v>6876.4840560000011</v>
      </c>
      <c r="F56" s="9">
        <v>6579.1693564272009</v>
      </c>
      <c r="G56" s="9">
        <v>6931.9929685968009</v>
      </c>
      <c r="H56" s="9">
        <v>6687.538059666781</v>
      </c>
      <c r="I56" s="9">
        <v>6481.334198570401</v>
      </c>
      <c r="J56" s="9">
        <v>6025.0491648360012</v>
      </c>
      <c r="K56" s="9">
        <v>5719.3371428544006</v>
      </c>
      <c r="L56" s="9">
        <v>4189.8983408568001</v>
      </c>
      <c r="M56" s="9">
        <v>4845.3598981646974</v>
      </c>
      <c r="N56" s="9">
        <v>4015.9599756207585</v>
      </c>
      <c r="O56" s="9">
        <v>4491.7595462760883</v>
      </c>
      <c r="P56" s="9">
        <v>4758.5199020405616</v>
      </c>
      <c r="Q56" s="9">
        <v>4312.5772619817299</v>
      </c>
      <c r="R56" s="9">
        <v>4217.7213367508875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592.77399966862447</v>
      </c>
      <c r="O58" s="9">
        <v>321.41196845488594</v>
      </c>
      <c r="P58" s="9">
        <v>334.15199642664351</v>
      </c>
      <c r="Q58" s="9">
        <v>454.08661929992854</v>
      </c>
      <c r="R58" s="9">
        <v>1082.7181176362499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45.52384648805905</v>
      </c>
      <c r="I64" s="81">
        <v>125.91913137623602</v>
      </c>
      <c r="J64" s="81">
        <v>81.539857090097541</v>
      </c>
      <c r="K64" s="81">
        <v>90.945599345011416</v>
      </c>
      <c r="L64" s="81">
        <v>150.76693665191416</v>
      </c>
      <c r="M64" s="81">
        <v>186.16018940685612</v>
      </c>
      <c r="N64" s="81">
        <v>138.32468907171094</v>
      </c>
      <c r="O64" s="81">
        <v>138.04831600226959</v>
      </c>
      <c r="P64" s="81">
        <v>138.01892667414342</v>
      </c>
      <c r="Q64" s="81">
        <v>100.50106867138759</v>
      </c>
      <c r="R64" s="81">
        <v>62.427553691227715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45.52384648805905</v>
      </c>
      <c r="I65" s="82">
        <v>125.91913137623602</v>
      </c>
      <c r="J65" s="82">
        <v>81.539857090097541</v>
      </c>
      <c r="K65" s="82">
        <v>90.945599345011416</v>
      </c>
      <c r="L65" s="82">
        <v>150.76693665191416</v>
      </c>
      <c r="M65" s="82">
        <v>186.16018940685612</v>
      </c>
      <c r="N65" s="82">
        <v>138.32468907171094</v>
      </c>
      <c r="O65" s="82">
        <v>138.04831600226959</v>
      </c>
      <c r="P65" s="82">
        <v>138.01892667414342</v>
      </c>
      <c r="Q65" s="82">
        <v>100.50106867138759</v>
      </c>
      <c r="R65" s="82">
        <v>62.427553691227715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9" customWidth="1"/>
    <col min="2" max="2" width="8" style="49" customWidth="1"/>
    <col min="3" max="18" width="5.7109375" style="49" customWidth="1"/>
    <col min="19" max="16384" width="9.140625" style="49"/>
  </cols>
  <sheetData>
    <row r="1" spans="1:18" ht="11.25" customHeight="1" x14ac:dyDescent="0.25">
      <c r="A1" s="48" t="s">
        <v>245</v>
      </c>
      <c r="B1" s="48"/>
      <c r="C1" s="48">
        <v>2000</v>
      </c>
      <c r="D1" s="48">
        <v>2001</v>
      </c>
      <c r="E1" s="48">
        <v>2002</v>
      </c>
      <c r="F1" s="48">
        <v>2003</v>
      </c>
      <c r="G1" s="48">
        <v>2004</v>
      </c>
      <c r="H1" s="48">
        <v>2005</v>
      </c>
      <c r="I1" s="48">
        <v>2006</v>
      </c>
      <c r="J1" s="48">
        <v>2007</v>
      </c>
      <c r="K1" s="48">
        <v>2008</v>
      </c>
      <c r="L1" s="48">
        <v>2009</v>
      </c>
      <c r="M1" s="48">
        <v>2010</v>
      </c>
      <c r="N1" s="48">
        <v>2011</v>
      </c>
      <c r="O1" s="48">
        <v>2012</v>
      </c>
      <c r="P1" s="48">
        <v>2013</v>
      </c>
      <c r="Q1" s="48">
        <v>2014</v>
      </c>
      <c r="R1" s="48">
        <v>2015</v>
      </c>
    </row>
    <row r="2" spans="1:18" ht="11.25" customHeight="1" x14ac:dyDescent="0.25">
      <c r="A2" s="50" t="s">
        <v>244</v>
      </c>
      <c r="B2" s="51" t="s">
        <v>243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</row>
    <row r="3" spans="1:18" ht="11.25" customHeight="1" x14ac:dyDescent="0.25">
      <c r="A3" s="53" t="s">
        <v>242</v>
      </c>
      <c r="B3" s="54" t="s">
        <v>241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1:18" ht="11.25" customHeight="1" x14ac:dyDescent="0.25">
      <c r="A4" s="56" t="s">
        <v>240</v>
      </c>
      <c r="B4" s="57" t="s">
        <v>239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</row>
    <row r="5" spans="1:18" ht="11.25" customHeight="1" x14ac:dyDescent="0.25">
      <c r="A5" s="59" t="s">
        <v>238</v>
      </c>
      <c r="B5" s="60" t="s">
        <v>237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1.25" customHeight="1" x14ac:dyDescent="0.25">
      <c r="A6" s="61" t="s">
        <v>236</v>
      </c>
      <c r="B6" s="62" t="s">
        <v>235</v>
      </c>
      <c r="C6" s="6">
        <v>4.1156243999999997</v>
      </c>
      <c r="D6" s="6">
        <v>4.1156243999999997</v>
      </c>
      <c r="E6" s="6">
        <v>4.1156243999999997</v>
      </c>
      <c r="F6" s="6">
        <v>4.1156243999999997</v>
      </c>
      <c r="G6" s="6">
        <v>4.1156243999999997</v>
      </c>
      <c r="H6" s="6">
        <v>4.1156243999999997</v>
      </c>
      <c r="I6" s="6">
        <v>4.1156243999999997</v>
      </c>
      <c r="J6" s="6">
        <v>4.1156243999999997</v>
      </c>
      <c r="K6" s="6">
        <v>4.1156243999999997</v>
      </c>
      <c r="L6" s="6">
        <v>4.1156243999999997</v>
      </c>
      <c r="M6" s="6">
        <v>4.1156243999999997</v>
      </c>
      <c r="N6" s="6">
        <v>4.1156243999999997</v>
      </c>
      <c r="O6" s="6">
        <v>4.1156243999999997</v>
      </c>
      <c r="P6" s="6">
        <v>4.1156243999999997</v>
      </c>
      <c r="Q6" s="6">
        <v>4.1156243999999997</v>
      </c>
      <c r="R6" s="6">
        <v>4.1156243999999997</v>
      </c>
    </row>
    <row r="7" spans="1:18" ht="11.25" customHeight="1" x14ac:dyDescent="0.25">
      <c r="A7" s="61" t="s">
        <v>234</v>
      </c>
      <c r="B7" s="62" t="s">
        <v>233</v>
      </c>
      <c r="C7" s="6">
        <v>3.9607128</v>
      </c>
      <c r="D7" s="6">
        <v>3.9607128</v>
      </c>
      <c r="E7" s="6">
        <v>3.9607128</v>
      </c>
      <c r="F7" s="6">
        <v>3.9607128</v>
      </c>
      <c r="G7" s="6">
        <v>3.9607128</v>
      </c>
      <c r="H7" s="6">
        <v>3.9607128</v>
      </c>
      <c r="I7" s="6">
        <v>3.9607128</v>
      </c>
      <c r="J7" s="6">
        <v>3.9607128</v>
      </c>
      <c r="K7" s="6">
        <v>3.9607128</v>
      </c>
      <c r="L7" s="6">
        <v>3.9607128</v>
      </c>
      <c r="M7" s="6">
        <v>3.9607128</v>
      </c>
      <c r="N7" s="6">
        <v>3.9607128</v>
      </c>
      <c r="O7" s="6">
        <v>3.9607128</v>
      </c>
      <c r="P7" s="6">
        <v>3.9607128</v>
      </c>
      <c r="Q7" s="6">
        <v>3.9607128</v>
      </c>
      <c r="R7" s="6">
        <v>3.9607128</v>
      </c>
    </row>
    <row r="8" spans="1:18" ht="11.25" customHeight="1" x14ac:dyDescent="0.25">
      <c r="A8" s="61" t="s">
        <v>232</v>
      </c>
      <c r="B8" s="62" t="s">
        <v>231</v>
      </c>
      <c r="C8" s="6">
        <v>3.9607128</v>
      </c>
      <c r="D8" s="6">
        <v>3.9607128</v>
      </c>
      <c r="E8" s="6">
        <v>3.9607128</v>
      </c>
      <c r="F8" s="6">
        <v>3.9607128</v>
      </c>
      <c r="G8" s="6">
        <v>3.9607128</v>
      </c>
      <c r="H8" s="6">
        <v>3.9607128</v>
      </c>
      <c r="I8" s="6">
        <v>3.9607128</v>
      </c>
      <c r="J8" s="6">
        <v>3.9607128</v>
      </c>
      <c r="K8" s="6">
        <v>3.9607128</v>
      </c>
      <c r="L8" s="6">
        <v>3.9607128</v>
      </c>
      <c r="M8" s="6">
        <v>3.9607128</v>
      </c>
      <c r="N8" s="6">
        <v>3.9607128</v>
      </c>
      <c r="O8" s="6">
        <v>3.9607128</v>
      </c>
      <c r="P8" s="6">
        <v>3.9607128</v>
      </c>
      <c r="Q8" s="6">
        <v>3.9607128</v>
      </c>
      <c r="R8" s="6">
        <v>3.9607128</v>
      </c>
    </row>
    <row r="9" spans="1:18" ht="11.25" customHeight="1" x14ac:dyDescent="0.25">
      <c r="A9" s="61" t="s">
        <v>230</v>
      </c>
      <c r="B9" s="62" t="s">
        <v>229</v>
      </c>
      <c r="C9" s="6">
        <v>4.0235148000000001</v>
      </c>
      <c r="D9" s="6">
        <v>4.0235148000000001</v>
      </c>
      <c r="E9" s="6">
        <v>4.0235148000000001</v>
      </c>
      <c r="F9" s="6">
        <v>4.0235148000000001</v>
      </c>
      <c r="G9" s="6">
        <v>4.0235148000000001</v>
      </c>
      <c r="H9" s="6">
        <v>4.0235148000000001</v>
      </c>
      <c r="I9" s="6">
        <v>4.0235148000000001</v>
      </c>
      <c r="J9" s="6">
        <v>4.0235148000000001</v>
      </c>
      <c r="K9" s="6">
        <v>4.0235148000000001</v>
      </c>
      <c r="L9" s="6">
        <v>4.0235148000000001</v>
      </c>
      <c r="M9" s="6">
        <v>4.0235148000000001</v>
      </c>
      <c r="N9" s="6">
        <v>4.0235148000000001</v>
      </c>
      <c r="O9" s="6">
        <v>4.0235148000000001</v>
      </c>
      <c r="P9" s="6">
        <v>4.0235148000000001</v>
      </c>
      <c r="Q9" s="6">
        <v>4.0235148000000001</v>
      </c>
      <c r="R9" s="6">
        <v>4.0235148000000001</v>
      </c>
    </row>
    <row r="10" spans="1:18" ht="11.25" customHeight="1" x14ac:dyDescent="0.25">
      <c r="A10" s="59" t="s">
        <v>228</v>
      </c>
      <c r="B10" s="60" t="s">
        <v>227</v>
      </c>
      <c r="C10" s="7">
        <v>4.0821300000000003</v>
      </c>
      <c r="D10" s="7">
        <v>4.0821300000000003</v>
      </c>
      <c r="E10" s="7">
        <v>4.0821300000000003</v>
      </c>
      <c r="F10" s="7">
        <v>4.0821300000000003</v>
      </c>
      <c r="G10" s="7">
        <v>4.0821300000000003</v>
      </c>
      <c r="H10" s="7">
        <v>4.0821300000000003</v>
      </c>
      <c r="I10" s="7">
        <v>4.0821300000000003</v>
      </c>
      <c r="J10" s="7">
        <v>4.0821300000000003</v>
      </c>
      <c r="K10" s="7">
        <v>4.0821300000000003</v>
      </c>
      <c r="L10" s="7">
        <v>4.0821300000000003</v>
      </c>
      <c r="M10" s="7">
        <v>4.0821300000000003</v>
      </c>
      <c r="N10" s="7">
        <v>4.0821300000000003</v>
      </c>
      <c r="O10" s="7">
        <v>4.0821300000000003</v>
      </c>
      <c r="P10" s="7">
        <v>4.0821300000000003</v>
      </c>
      <c r="Q10" s="7">
        <v>4.0821300000000003</v>
      </c>
      <c r="R10" s="7">
        <v>4.0821300000000003</v>
      </c>
    </row>
    <row r="11" spans="1:18" ht="11.25" customHeight="1" x14ac:dyDescent="0.25">
      <c r="A11" s="59" t="s">
        <v>226</v>
      </c>
      <c r="B11" s="60" t="s">
        <v>225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11.25" customHeight="1" x14ac:dyDescent="0.25">
      <c r="A12" s="61" t="s">
        <v>224</v>
      </c>
      <c r="B12" s="62" t="s">
        <v>223</v>
      </c>
      <c r="C12" s="6">
        <v>4.479876</v>
      </c>
      <c r="D12" s="6">
        <v>4.479876</v>
      </c>
      <c r="E12" s="6">
        <v>4.479876</v>
      </c>
      <c r="F12" s="6">
        <v>4.479876</v>
      </c>
      <c r="G12" s="6">
        <v>4.479876</v>
      </c>
      <c r="H12" s="6">
        <v>4.479876</v>
      </c>
      <c r="I12" s="6">
        <v>4.479876</v>
      </c>
      <c r="J12" s="6">
        <v>4.479876</v>
      </c>
      <c r="K12" s="6">
        <v>4.479876</v>
      </c>
      <c r="L12" s="6">
        <v>4.479876</v>
      </c>
      <c r="M12" s="6">
        <v>4.479876</v>
      </c>
      <c r="N12" s="6">
        <v>4.479876</v>
      </c>
      <c r="O12" s="6">
        <v>4.479876</v>
      </c>
      <c r="P12" s="6">
        <v>4.479876</v>
      </c>
      <c r="Q12" s="6">
        <v>4.479876</v>
      </c>
      <c r="R12" s="6">
        <v>4.479876</v>
      </c>
    </row>
    <row r="13" spans="1:18" ht="11.25" customHeight="1" x14ac:dyDescent="0.25">
      <c r="A13" s="61" t="s">
        <v>222</v>
      </c>
      <c r="B13" s="62" t="s">
        <v>221</v>
      </c>
      <c r="C13" s="6">
        <v>4.479876</v>
      </c>
      <c r="D13" s="6">
        <v>4.479876</v>
      </c>
      <c r="E13" s="6">
        <v>4.479876</v>
      </c>
      <c r="F13" s="6">
        <v>4.479876</v>
      </c>
      <c r="G13" s="6">
        <v>4.479876</v>
      </c>
      <c r="H13" s="6">
        <v>4.479876</v>
      </c>
      <c r="I13" s="6">
        <v>4.479876</v>
      </c>
      <c r="J13" s="6">
        <v>4.479876</v>
      </c>
      <c r="K13" s="6">
        <v>4.479876</v>
      </c>
      <c r="L13" s="6">
        <v>4.479876</v>
      </c>
      <c r="M13" s="6">
        <v>4.479876</v>
      </c>
      <c r="N13" s="6">
        <v>4.479876</v>
      </c>
      <c r="O13" s="6">
        <v>4.479876</v>
      </c>
      <c r="P13" s="6">
        <v>4.479876</v>
      </c>
      <c r="Q13" s="6">
        <v>4.479876</v>
      </c>
      <c r="R13" s="6">
        <v>4.479876</v>
      </c>
    </row>
    <row r="14" spans="1:18" ht="11.25" customHeight="1" x14ac:dyDescent="0.25">
      <c r="A14" s="59" t="s">
        <v>220</v>
      </c>
      <c r="B14" s="60" t="s">
        <v>219</v>
      </c>
      <c r="C14" s="7">
        <v>3.3787476000000005</v>
      </c>
      <c r="D14" s="7">
        <v>3.3787476000000005</v>
      </c>
      <c r="E14" s="7">
        <v>3.3787476000000005</v>
      </c>
      <c r="F14" s="7">
        <v>3.3787476000000005</v>
      </c>
      <c r="G14" s="7">
        <v>3.3787476000000005</v>
      </c>
      <c r="H14" s="7">
        <v>3.3787476000000005</v>
      </c>
      <c r="I14" s="7">
        <v>3.3787476000000005</v>
      </c>
      <c r="J14" s="7">
        <v>3.3787476000000005</v>
      </c>
      <c r="K14" s="7">
        <v>3.3787476000000005</v>
      </c>
      <c r="L14" s="7">
        <v>3.3787476000000005</v>
      </c>
      <c r="M14" s="7">
        <v>3.3787476000000005</v>
      </c>
      <c r="N14" s="7">
        <v>3.3787476000000005</v>
      </c>
      <c r="O14" s="7">
        <v>3.3787476000000005</v>
      </c>
      <c r="P14" s="7">
        <v>3.3787476000000005</v>
      </c>
      <c r="Q14" s="7">
        <v>3.3787476000000005</v>
      </c>
      <c r="R14" s="7">
        <v>3.3787476000000005</v>
      </c>
    </row>
    <row r="15" spans="1:18" ht="11.25" customHeight="1" x14ac:dyDescent="0.25">
      <c r="A15" s="63" t="s">
        <v>218</v>
      </c>
      <c r="B15" s="57" t="s">
        <v>217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</row>
    <row r="16" spans="1:18" ht="11.25" customHeight="1" x14ac:dyDescent="0.25">
      <c r="A16" s="59" t="s">
        <v>216</v>
      </c>
      <c r="B16" s="60" t="s">
        <v>215</v>
      </c>
      <c r="C16" s="7">
        <v>4.2286679999999999</v>
      </c>
      <c r="D16" s="7">
        <v>4.2286679999999999</v>
      </c>
      <c r="E16" s="7">
        <v>4.2286679999999999</v>
      </c>
      <c r="F16" s="7">
        <v>4.2286679999999999</v>
      </c>
      <c r="G16" s="7">
        <v>4.2286679999999999</v>
      </c>
      <c r="H16" s="7">
        <v>4.2286679999999999</v>
      </c>
      <c r="I16" s="7">
        <v>4.2286679999999999</v>
      </c>
      <c r="J16" s="7">
        <v>4.2286679999999999</v>
      </c>
      <c r="K16" s="7">
        <v>4.2286679999999999</v>
      </c>
      <c r="L16" s="7">
        <v>4.2286679999999999</v>
      </c>
      <c r="M16" s="7">
        <v>4.2286679999999999</v>
      </c>
      <c r="N16" s="7">
        <v>4.2286679999999999</v>
      </c>
      <c r="O16" s="7">
        <v>4.2286679999999999</v>
      </c>
      <c r="P16" s="7">
        <v>4.2286679999999999</v>
      </c>
      <c r="Q16" s="7">
        <v>4.2286679999999999</v>
      </c>
      <c r="R16" s="7">
        <v>4.2286679999999999</v>
      </c>
    </row>
    <row r="17" spans="1:18" ht="11.25" customHeight="1" x14ac:dyDescent="0.25">
      <c r="A17" s="64" t="s">
        <v>214</v>
      </c>
      <c r="B17" s="60" t="s">
        <v>213</v>
      </c>
      <c r="C17" s="7">
        <v>4.438008</v>
      </c>
      <c r="D17" s="7">
        <v>4.438008</v>
      </c>
      <c r="E17" s="7">
        <v>4.438008</v>
      </c>
      <c r="F17" s="7">
        <v>4.438008</v>
      </c>
      <c r="G17" s="7">
        <v>4.438008</v>
      </c>
      <c r="H17" s="7">
        <v>4.438008</v>
      </c>
      <c r="I17" s="7">
        <v>4.438008</v>
      </c>
      <c r="J17" s="7">
        <v>4.438008</v>
      </c>
      <c r="K17" s="7">
        <v>4.438008</v>
      </c>
      <c r="L17" s="7">
        <v>4.438008</v>
      </c>
      <c r="M17" s="7">
        <v>4.438008</v>
      </c>
      <c r="N17" s="7">
        <v>4.438008</v>
      </c>
      <c r="O17" s="7">
        <v>4.438008</v>
      </c>
      <c r="P17" s="7">
        <v>4.438008</v>
      </c>
      <c r="Q17" s="7">
        <v>4.438008</v>
      </c>
      <c r="R17" s="7">
        <v>4.438008</v>
      </c>
    </row>
    <row r="18" spans="1:18" ht="11.25" customHeight="1" x14ac:dyDescent="0.25">
      <c r="A18" s="64" t="s">
        <v>357</v>
      </c>
      <c r="B18" s="60" t="s">
        <v>212</v>
      </c>
      <c r="C18" s="7">
        <v>4.0821300000000003</v>
      </c>
      <c r="D18" s="7">
        <v>4.0821300000000003</v>
      </c>
      <c r="E18" s="7">
        <v>4.0821300000000003</v>
      </c>
      <c r="F18" s="7">
        <v>4.0821300000000003</v>
      </c>
      <c r="G18" s="7">
        <v>4.0821300000000003</v>
      </c>
      <c r="H18" s="7">
        <v>4.0821300000000003</v>
      </c>
      <c r="I18" s="7">
        <v>4.0821300000000003</v>
      </c>
      <c r="J18" s="7">
        <v>4.0821300000000003</v>
      </c>
      <c r="K18" s="7">
        <v>4.0821300000000003</v>
      </c>
      <c r="L18" s="7">
        <v>4.0821300000000003</v>
      </c>
      <c r="M18" s="7">
        <v>4.0821300000000003</v>
      </c>
      <c r="N18" s="7">
        <v>4.0821300000000003</v>
      </c>
      <c r="O18" s="7">
        <v>4.0821300000000003</v>
      </c>
      <c r="P18" s="7">
        <v>4.0821300000000003</v>
      </c>
      <c r="Q18" s="7">
        <v>4.0821300000000003</v>
      </c>
      <c r="R18" s="7">
        <v>4.0821300000000003</v>
      </c>
    </row>
    <row r="19" spans="1:18" ht="11.25" customHeight="1" x14ac:dyDescent="0.25">
      <c r="A19" s="64" t="s">
        <v>211</v>
      </c>
      <c r="B19" s="60" t="s">
        <v>210</v>
      </c>
      <c r="C19" s="7">
        <v>4.438008</v>
      </c>
      <c r="D19" s="7">
        <v>4.438008</v>
      </c>
      <c r="E19" s="7">
        <v>4.438008</v>
      </c>
      <c r="F19" s="7">
        <v>4.438008</v>
      </c>
      <c r="G19" s="7">
        <v>4.438008</v>
      </c>
      <c r="H19" s="7">
        <v>4.438008</v>
      </c>
      <c r="I19" s="7">
        <v>4.438008</v>
      </c>
      <c r="J19" s="7">
        <v>4.438008</v>
      </c>
      <c r="K19" s="7">
        <v>4.438008</v>
      </c>
      <c r="L19" s="7">
        <v>4.438008</v>
      </c>
      <c r="M19" s="7">
        <v>4.438008</v>
      </c>
      <c r="N19" s="7">
        <v>4.438008</v>
      </c>
      <c r="O19" s="7">
        <v>4.438008</v>
      </c>
      <c r="P19" s="7">
        <v>4.438008</v>
      </c>
      <c r="Q19" s="7">
        <v>4.438008</v>
      </c>
      <c r="R19" s="7">
        <v>4.438008</v>
      </c>
    </row>
    <row r="20" spans="1:18" ht="11.25" customHeight="1" x14ac:dyDescent="0.25">
      <c r="A20" s="56" t="s">
        <v>209</v>
      </c>
      <c r="B20" s="57" t="s">
        <v>208</v>
      </c>
      <c r="C20" s="58">
        <v>4.479876</v>
      </c>
      <c r="D20" s="58">
        <v>4.479876</v>
      </c>
      <c r="E20" s="58">
        <v>4.479876</v>
      </c>
      <c r="F20" s="58">
        <v>4.479876</v>
      </c>
      <c r="G20" s="58">
        <v>4.479876</v>
      </c>
      <c r="H20" s="58">
        <v>4.479876</v>
      </c>
      <c r="I20" s="58">
        <v>4.479876</v>
      </c>
      <c r="J20" s="58">
        <v>4.479876</v>
      </c>
      <c r="K20" s="58">
        <v>4.479876</v>
      </c>
      <c r="L20" s="58">
        <v>4.479876</v>
      </c>
      <c r="M20" s="58">
        <v>4.479876</v>
      </c>
      <c r="N20" s="58">
        <v>4.479876</v>
      </c>
      <c r="O20" s="58">
        <v>4.479876</v>
      </c>
      <c r="P20" s="58">
        <v>4.479876</v>
      </c>
      <c r="Q20" s="58">
        <v>4.479876</v>
      </c>
      <c r="R20" s="58">
        <v>4.479876</v>
      </c>
    </row>
    <row r="21" spans="1:18" ht="11.25" customHeight="1" x14ac:dyDescent="0.25">
      <c r="A21" s="53" t="s">
        <v>207</v>
      </c>
      <c r="B21" s="54" t="s">
        <v>206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</row>
    <row r="22" spans="1:18" ht="11.25" customHeight="1" x14ac:dyDescent="0.25">
      <c r="A22" s="56" t="s">
        <v>205</v>
      </c>
      <c r="B22" s="57" t="s">
        <v>204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</row>
    <row r="23" spans="1:18" ht="11.25" customHeight="1" x14ac:dyDescent="0.25">
      <c r="A23" s="59" t="s">
        <v>203</v>
      </c>
      <c r="B23" s="60" t="s">
        <v>202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</row>
    <row r="24" spans="1:18" ht="11.25" customHeight="1" x14ac:dyDescent="0.25">
      <c r="A24" s="61" t="s">
        <v>201</v>
      </c>
      <c r="B24" s="62" t="s">
        <v>200</v>
      </c>
      <c r="C24" s="6">
        <v>3.0689244000000002</v>
      </c>
      <c r="D24" s="6">
        <v>3.0689244000000002</v>
      </c>
      <c r="E24" s="6">
        <v>3.0689244000000002</v>
      </c>
      <c r="F24" s="6">
        <v>3.0689244000000002</v>
      </c>
      <c r="G24" s="6">
        <v>3.0689244000000002</v>
      </c>
      <c r="H24" s="6">
        <v>3.0689244000000002</v>
      </c>
      <c r="I24" s="6">
        <v>3.0689244000000002</v>
      </c>
      <c r="J24" s="6">
        <v>3.0689244000000002</v>
      </c>
      <c r="K24" s="6">
        <v>3.0689244000000002</v>
      </c>
      <c r="L24" s="6">
        <v>3.0689244000000002</v>
      </c>
      <c r="M24" s="6">
        <v>3.0689244000000002</v>
      </c>
      <c r="N24" s="6">
        <v>3.0689244000000002</v>
      </c>
      <c r="O24" s="6">
        <v>3.0689244000000002</v>
      </c>
      <c r="P24" s="6">
        <v>3.0689244000000002</v>
      </c>
      <c r="Q24" s="6">
        <v>3.0689244000000002</v>
      </c>
      <c r="R24" s="6">
        <v>3.0689244000000002</v>
      </c>
    </row>
    <row r="25" spans="1:18" ht="11.25" customHeight="1" x14ac:dyDescent="0.25">
      <c r="A25" s="61" t="s">
        <v>199</v>
      </c>
      <c r="B25" s="62" t="s">
        <v>198</v>
      </c>
      <c r="C25" s="6">
        <v>2.6879256000000002</v>
      </c>
      <c r="D25" s="6">
        <v>2.6879256000000002</v>
      </c>
      <c r="E25" s="6">
        <v>2.6879256000000002</v>
      </c>
      <c r="F25" s="6">
        <v>2.6879256000000002</v>
      </c>
      <c r="G25" s="6">
        <v>2.6879256000000002</v>
      </c>
      <c r="H25" s="6">
        <v>2.6879256000000002</v>
      </c>
      <c r="I25" s="6">
        <v>2.6879256000000002</v>
      </c>
      <c r="J25" s="6">
        <v>2.6879256000000002</v>
      </c>
      <c r="K25" s="6">
        <v>2.6879256000000002</v>
      </c>
      <c r="L25" s="6">
        <v>2.6879256000000002</v>
      </c>
      <c r="M25" s="6">
        <v>2.6879256000000002</v>
      </c>
      <c r="N25" s="6">
        <v>2.6879256000000002</v>
      </c>
      <c r="O25" s="6">
        <v>2.6879256000000002</v>
      </c>
      <c r="P25" s="6">
        <v>2.6879256000000002</v>
      </c>
      <c r="Q25" s="6">
        <v>2.6879256000000002</v>
      </c>
      <c r="R25" s="6">
        <v>2.6879256000000002</v>
      </c>
    </row>
    <row r="26" spans="1:18" ht="11.25" customHeight="1" x14ac:dyDescent="0.25">
      <c r="A26" s="59" t="s">
        <v>197</v>
      </c>
      <c r="B26" s="60" t="s">
        <v>196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</row>
    <row r="27" spans="1:18" ht="11.25" customHeight="1" x14ac:dyDescent="0.25">
      <c r="A27" s="61" t="s">
        <v>195</v>
      </c>
      <c r="B27" s="62" t="s">
        <v>194</v>
      </c>
      <c r="C27" s="6">
        <v>3.0689244000000002</v>
      </c>
      <c r="D27" s="6">
        <v>3.0689244000000002</v>
      </c>
      <c r="E27" s="6">
        <v>3.0689244000000002</v>
      </c>
      <c r="F27" s="6">
        <v>3.0689244000000002</v>
      </c>
      <c r="G27" s="6">
        <v>3.0689244000000002</v>
      </c>
      <c r="H27" s="6">
        <v>3.0689244000000002</v>
      </c>
      <c r="I27" s="6">
        <v>3.0689244000000002</v>
      </c>
      <c r="J27" s="6">
        <v>3.0689244000000002</v>
      </c>
      <c r="K27" s="6">
        <v>3.0689244000000002</v>
      </c>
      <c r="L27" s="6">
        <v>3.0689244000000002</v>
      </c>
      <c r="M27" s="6">
        <v>3.0689244000000002</v>
      </c>
      <c r="N27" s="6">
        <v>3.0689244000000002</v>
      </c>
      <c r="O27" s="6">
        <v>3.0689244000000002</v>
      </c>
      <c r="P27" s="6">
        <v>3.0689244000000002</v>
      </c>
      <c r="Q27" s="6">
        <v>3.0689244000000002</v>
      </c>
      <c r="R27" s="6">
        <v>3.0689244000000002</v>
      </c>
    </row>
    <row r="28" spans="1:18" ht="11.25" customHeight="1" x14ac:dyDescent="0.25">
      <c r="A28" s="61" t="s">
        <v>193</v>
      </c>
      <c r="B28" s="62" t="s">
        <v>192</v>
      </c>
      <c r="C28" s="6">
        <v>3.0689244000000002</v>
      </c>
      <c r="D28" s="6">
        <v>3.0689244000000002</v>
      </c>
      <c r="E28" s="6">
        <v>3.0689244000000002</v>
      </c>
      <c r="F28" s="6">
        <v>3.0689244000000002</v>
      </c>
      <c r="G28" s="6">
        <v>3.0689244000000002</v>
      </c>
      <c r="H28" s="6">
        <v>3.0689244000000002</v>
      </c>
      <c r="I28" s="6">
        <v>3.0689244000000002</v>
      </c>
      <c r="J28" s="6">
        <v>3.0689244000000002</v>
      </c>
      <c r="K28" s="6">
        <v>3.0689244000000002</v>
      </c>
      <c r="L28" s="6">
        <v>3.0689244000000002</v>
      </c>
      <c r="M28" s="6">
        <v>3.0689244000000002</v>
      </c>
      <c r="N28" s="6">
        <v>3.0689244000000002</v>
      </c>
      <c r="O28" s="6">
        <v>3.0689244000000002</v>
      </c>
      <c r="P28" s="6">
        <v>3.0689244000000002</v>
      </c>
      <c r="Q28" s="6">
        <v>3.0689244000000002</v>
      </c>
      <c r="R28" s="6">
        <v>3.0689244000000002</v>
      </c>
    </row>
    <row r="29" spans="1:18" ht="11.25" customHeight="1" x14ac:dyDescent="0.25">
      <c r="A29" s="65" t="s">
        <v>191</v>
      </c>
      <c r="B29" s="62" t="s">
        <v>190</v>
      </c>
      <c r="C29" s="6">
        <v>3.0689244000000002</v>
      </c>
      <c r="D29" s="6">
        <v>3.0689244000000002</v>
      </c>
      <c r="E29" s="6">
        <v>3.0689244000000002</v>
      </c>
      <c r="F29" s="6">
        <v>3.0689244000000002</v>
      </c>
      <c r="G29" s="6">
        <v>3.0689244000000002</v>
      </c>
      <c r="H29" s="6">
        <v>3.0689244000000002</v>
      </c>
      <c r="I29" s="6">
        <v>3.0689244000000002</v>
      </c>
      <c r="J29" s="6">
        <v>3.0689244000000002</v>
      </c>
      <c r="K29" s="6">
        <v>3.0689244000000002</v>
      </c>
      <c r="L29" s="6">
        <v>3.0689244000000002</v>
      </c>
      <c r="M29" s="6">
        <v>3.0689244000000002</v>
      </c>
      <c r="N29" s="6">
        <v>3.0689244000000002</v>
      </c>
      <c r="O29" s="6">
        <v>3.0689244000000002</v>
      </c>
      <c r="P29" s="6">
        <v>3.0689244000000002</v>
      </c>
      <c r="Q29" s="6">
        <v>3.0689244000000002</v>
      </c>
      <c r="R29" s="6">
        <v>3.0689244000000002</v>
      </c>
    </row>
    <row r="30" spans="1:18" ht="11.25" customHeight="1" x14ac:dyDescent="0.25">
      <c r="A30" s="56" t="s">
        <v>189</v>
      </c>
      <c r="B30" s="57" t="s">
        <v>188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</row>
    <row r="31" spans="1:18" ht="11.25" customHeight="1" x14ac:dyDescent="0.25">
      <c r="A31" s="59" t="s">
        <v>187</v>
      </c>
      <c r="B31" s="60" t="s">
        <v>186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</row>
    <row r="32" spans="1:18" ht="11.25" customHeight="1" x14ac:dyDescent="0.25">
      <c r="A32" s="61" t="s">
        <v>185</v>
      </c>
      <c r="B32" s="62" t="s">
        <v>184</v>
      </c>
      <c r="C32" s="6">
        <v>2.4115968000000003</v>
      </c>
      <c r="D32" s="6">
        <v>2.4115968000000003</v>
      </c>
      <c r="E32" s="6">
        <v>2.4115968000000003</v>
      </c>
      <c r="F32" s="6">
        <v>2.4115968000000003</v>
      </c>
      <c r="G32" s="6">
        <v>2.4115968000000003</v>
      </c>
      <c r="H32" s="6">
        <v>2.4115968000000003</v>
      </c>
      <c r="I32" s="6">
        <v>2.4115968000000003</v>
      </c>
      <c r="J32" s="6">
        <v>2.4115968000000003</v>
      </c>
      <c r="K32" s="6">
        <v>2.4115968000000003</v>
      </c>
      <c r="L32" s="6">
        <v>2.4115968000000003</v>
      </c>
      <c r="M32" s="6">
        <v>2.4115968000000003</v>
      </c>
      <c r="N32" s="6">
        <v>2.4115968000000003</v>
      </c>
      <c r="O32" s="6">
        <v>2.4115968000000003</v>
      </c>
      <c r="P32" s="6">
        <v>2.4115968000000003</v>
      </c>
      <c r="Q32" s="6">
        <v>2.4115968000000003</v>
      </c>
      <c r="R32" s="6">
        <v>2.4115968000000003</v>
      </c>
    </row>
    <row r="33" spans="1:18" ht="11.25" customHeight="1" x14ac:dyDescent="0.25">
      <c r="A33" s="61" t="s">
        <v>183</v>
      </c>
      <c r="B33" s="62" t="s">
        <v>182</v>
      </c>
      <c r="C33" s="6">
        <v>2.5790688000000004</v>
      </c>
      <c r="D33" s="6">
        <v>2.5790688000000004</v>
      </c>
      <c r="E33" s="6">
        <v>2.5790688000000004</v>
      </c>
      <c r="F33" s="6">
        <v>2.5790688000000004</v>
      </c>
      <c r="G33" s="6">
        <v>2.5790688000000004</v>
      </c>
      <c r="H33" s="6">
        <v>2.5790688000000004</v>
      </c>
      <c r="I33" s="6">
        <v>2.5790688000000004</v>
      </c>
      <c r="J33" s="6">
        <v>2.5790688000000004</v>
      </c>
      <c r="K33" s="6">
        <v>2.5790688000000004</v>
      </c>
      <c r="L33" s="6">
        <v>2.5790688000000004</v>
      </c>
      <c r="M33" s="6">
        <v>2.5790688000000004</v>
      </c>
      <c r="N33" s="6">
        <v>2.5790688000000004</v>
      </c>
      <c r="O33" s="6">
        <v>2.5790688000000004</v>
      </c>
      <c r="P33" s="6">
        <v>2.5790688000000004</v>
      </c>
      <c r="Q33" s="6">
        <v>2.5790688000000004</v>
      </c>
      <c r="R33" s="6">
        <v>2.5790688000000004</v>
      </c>
    </row>
    <row r="34" spans="1:18" ht="11.25" customHeight="1" x14ac:dyDescent="0.25">
      <c r="A34" s="64" t="s">
        <v>181</v>
      </c>
      <c r="B34" s="60" t="s">
        <v>180</v>
      </c>
      <c r="C34" s="7">
        <v>2.6418708000000004</v>
      </c>
      <c r="D34" s="7">
        <v>2.6418708000000004</v>
      </c>
      <c r="E34" s="7">
        <v>2.6418708000000004</v>
      </c>
      <c r="F34" s="7">
        <v>2.6418708000000004</v>
      </c>
      <c r="G34" s="7">
        <v>2.6418708000000004</v>
      </c>
      <c r="H34" s="7">
        <v>2.6418708000000004</v>
      </c>
      <c r="I34" s="7">
        <v>2.6418708000000004</v>
      </c>
      <c r="J34" s="7">
        <v>2.6418708000000004</v>
      </c>
      <c r="K34" s="7">
        <v>2.6418708000000004</v>
      </c>
      <c r="L34" s="7">
        <v>2.6418708000000004</v>
      </c>
      <c r="M34" s="7">
        <v>2.6418708000000004</v>
      </c>
      <c r="N34" s="7">
        <v>2.6418708000000004</v>
      </c>
      <c r="O34" s="7">
        <v>2.6418708000000004</v>
      </c>
      <c r="P34" s="7">
        <v>2.6418708000000004</v>
      </c>
      <c r="Q34" s="7">
        <v>2.6418708000000004</v>
      </c>
      <c r="R34" s="7">
        <v>2.6418708000000004</v>
      </c>
    </row>
    <row r="35" spans="1:18" ht="11.25" customHeight="1" x14ac:dyDescent="0.25">
      <c r="A35" s="59" t="s">
        <v>179</v>
      </c>
      <c r="B35" s="60" t="s">
        <v>178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</row>
    <row r="36" spans="1:18" ht="11.25" customHeight="1" x14ac:dyDescent="0.25">
      <c r="A36" s="65" t="s">
        <v>177</v>
      </c>
      <c r="B36" s="62" t="s">
        <v>176</v>
      </c>
      <c r="C36" s="6">
        <v>2.9014524000000002</v>
      </c>
      <c r="D36" s="6">
        <v>2.9014524000000002</v>
      </c>
      <c r="E36" s="6">
        <v>2.9014524000000002</v>
      </c>
      <c r="F36" s="6">
        <v>2.9014524000000002</v>
      </c>
      <c r="G36" s="6">
        <v>2.9014524000000002</v>
      </c>
      <c r="H36" s="6">
        <v>2.9014524000000002</v>
      </c>
      <c r="I36" s="6">
        <v>2.9014524000000002</v>
      </c>
      <c r="J36" s="6">
        <v>2.9014524000000002</v>
      </c>
      <c r="K36" s="6">
        <v>2.9014524000000002</v>
      </c>
      <c r="L36" s="6">
        <v>2.9014524000000002</v>
      </c>
      <c r="M36" s="6">
        <v>2.9014524000000002</v>
      </c>
      <c r="N36" s="6">
        <v>2.9014524000000002</v>
      </c>
      <c r="O36" s="6">
        <v>2.9014524000000002</v>
      </c>
      <c r="P36" s="6">
        <v>2.9014524000000002</v>
      </c>
      <c r="Q36" s="6">
        <v>2.9014524000000002</v>
      </c>
      <c r="R36" s="6">
        <v>2.9014524000000002</v>
      </c>
    </row>
    <row r="37" spans="1:18" ht="11.25" customHeight="1" x14ac:dyDescent="0.25">
      <c r="A37" s="61" t="s">
        <v>175</v>
      </c>
      <c r="B37" s="62" t="s">
        <v>174</v>
      </c>
      <c r="C37" s="6">
        <v>2.9307600000000003</v>
      </c>
      <c r="D37" s="6">
        <v>2.9307600000000003</v>
      </c>
      <c r="E37" s="6">
        <v>2.9307600000000003</v>
      </c>
      <c r="F37" s="6">
        <v>2.9307600000000003</v>
      </c>
      <c r="G37" s="6">
        <v>2.9307600000000003</v>
      </c>
      <c r="H37" s="6">
        <v>2.9307600000000003</v>
      </c>
      <c r="I37" s="6">
        <v>2.9307600000000003</v>
      </c>
      <c r="J37" s="6">
        <v>2.9307600000000003</v>
      </c>
      <c r="K37" s="6">
        <v>2.9307600000000003</v>
      </c>
      <c r="L37" s="6">
        <v>2.9307600000000003</v>
      </c>
      <c r="M37" s="6">
        <v>2.9307600000000003</v>
      </c>
      <c r="N37" s="6">
        <v>2.9307600000000003</v>
      </c>
      <c r="O37" s="6">
        <v>2.9307600000000003</v>
      </c>
      <c r="P37" s="6">
        <v>2.9307600000000003</v>
      </c>
      <c r="Q37" s="6">
        <v>2.9307600000000003</v>
      </c>
      <c r="R37" s="6">
        <v>2.9307600000000003</v>
      </c>
    </row>
    <row r="38" spans="1:18" ht="11.25" customHeight="1" x14ac:dyDescent="0.25">
      <c r="A38" s="59" t="s">
        <v>173</v>
      </c>
      <c r="B38" s="60" t="s">
        <v>172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</row>
    <row r="39" spans="1:18" ht="11.25" customHeight="1" x14ac:dyDescent="0.25">
      <c r="A39" s="61" t="s">
        <v>171</v>
      </c>
      <c r="B39" s="62" t="s">
        <v>170</v>
      </c>
      <c r="C39" s="6">
        <v>3.0103092000000005</v>
      </c>
      <c r="D39" s="6">
        <v>3.0103092000000005</v>
      </c>
      <c r="E39" s="6">
        <v>3.0103092000000005</v>
      </c>
      <c r="F39" s="6">
        <v>3.0103092000000005</v>
      </c>
      <c r="G39" s="6">
        <v>3.0103092000000005</v>
      </c>
      <c r="H39" s="6">
        <v>3.0103092000000005</v>
      </c>
      <c r="I39" s="6">
        <v>3.0103092000000005</v>
      </c>
      <c r="J39" s="6">
        <v>3.0103092000000005</v>
      </c>
      <c r="K39" s="6">
        <v>3.0103092000000005</v>
      </c>
      <c r="L39" s="6">
        <v>3.0103092000000005</v>
      </c>
      <c r="M39" s="6">
        <v>3.0103092000000005</v>
      </c>
      <c r="N39" s="6">
        <v>3.0103092000000005</v>
      </c>
      <c r="O39" s="6">
        <v>3.0103092000000005</v>
      </c>
      <c r="P39" s="6">
        <v>3.0103092000000005</v>
      </c>
      <c r="Q39" s="6">
        <v>3.0103092000000005</v>
      </c>
      <c r="R39" s="6">
        <v>3.0103092000000005</v>
      </c>
    </row>
    <row r="40" spans="1:18" ht="11.25" customHeight="1" x14ac:dyDescent="0.25">
      <c r="A40" s="61" t="s">
        <v>169</v>
      </c>
      <c r="B40" s="62" t="s">
        <v>168</v>
      </c>
      <c r="C40" s="6">
        <v>3.0103092000000005</v>
      </c>
      <c r="D40" s="6">
        <v>3.0103092000000005</v>
      </c>
      <c r="E40" s="6">
        <v>3.0103092000000005</v>
      </c>
      <c r="F40" s="6">
        <v>3.0103092000000005</v>
      </c>
      <c r="G40" s="6">
        <v>3.0103092000000005</v>
      </c>
      <c r="H40" s="6">
        <v>3.0103092000000005</v>
      </c>
      <c r="I40" s="6">
        <v>3.0103092000000005</v>
      </c>
      <c r="J40" s="6">
        <v>3.0103092000000005</v>
      </c>
      <c r="K40" s="6">
        <v>3.0103092000000005</v>
      </c>
      <c r="L40" s="6">
        <v>3.0103092000000005</v>
      </c>
      <c r="M40" s="6">
        <v>3.0103092000000005</v>
      </c>
      <c r="N40" s="6">
        <v>3.0103092000000005</v>
      </c>
      <c r="O40" s="6">
        <v>3.0103092000000005</v>
      </c>
      <c r="P40" s="6">
        <v>3.0103092000000005</v>
      </c>
      <c r="Q40" s="6">
        <v>3.0103092000000005</v>
      </c>
      <c r="R40" s="6">
        <v>3.0103092000000005</v>
      </c>
    </row>
    <row r="41" spans="1:18" ht="11.25" customHeight="1" x14ac:dyDescent="0.25">
      <c r="A41" s="61" t="s">
        <v>167</v>
      </c>
      <c r="B41" s="62" t="s">
        <v>166</v>
      </c>
      <c r="C41" s="6">
        <v>3.0103092000000005</v>
      </c>
      <c r="D41" s="6">
        <v>3.0103092000000005</v>
      </c>
      <c r="E41" s="6">
        <v>3.0103092000000005</v>
      </c>
      <c r="F41" s="6">
        <v>3.0103092000000005</v>
      </c>
      <c r="G41" s="6">
        <v>3.0103092000000005</v>
      </c>
      <c r="H41" s="6">
        <v>3.0103092000000005</v>
      </c>
      <c r="I41" s="6">
        <v>3.0103092000000005</v>
      </c>
      <c r="J41" s="6">
        <v>3.0103092000000005</v>
      </c>
      <c r="K41" s="6">
        <v>3.0103092000000005</v>
      </c>
      <c r="L41" s="6">
        <v>3.0103092000000005</v>
      </c>
      <c r="M41" s="6">
        <v>3.0103092000000005</v>
      </c>
      <c r="N41" s="6">
        <v>3.0103092000000005</v>
      </c>
      <c r="O41" s="6">
        <v>3.0103092000000005</v>
      </c>
      <c r="P41" s="6">
        <v>3.0103092000000005</v>
      </c>
      <c r="Q41" s="6">
        <v>3.0103092000000005</v>
      </c>
      <c r="R41" s="6">
        <v>3.0103092000000005</v>
      </c>
    </row>
    <row r="42" spans="1:18" ht="11.25" customHeight="1" x14ac:dyDescent="0.25">
      <c r="A42" s="64" t="s">
        <v>165</v>
      </c>
      <c r="B42" s="60" t="s">
        <v>164</v>
      </c>
      <c r="C42" s="7">
        <v>3.0689244000000002</v>
      </c>
      <c r="D42" s="7">
        <v>3.0689244000000002</v>
      </c>
      <c r="E42" s="7">
        <v>3.0689244000000002</v>
      </c>
      <c r="F42" s="7">
        <v>3.0689244000000002</v>
      </c>
      <c r="G42" s="7">
        <v>3.0689244000000002</v>
      </c>
      <c r="H42" s="7">
        <v>3.0689244000000002</v>
      </c>
      <c r="I42" s="7">
        <v>3.0689244000000002</v>
      </c>
      <c r="J42" s="7">
        <v>3.0689244000000002</v>
      </c>
      <c r="K42" s="7">
        <v>3.0689244000000002</v>
      </c>
      <c r="L42" s="7">
        <v>3.0689244000000002</v>
      </c>
      <c r="M42" s="7">
        <v>3.0689244000000002</v>
      </c>
      <c r="N42" s="7">
        <v>3.0689244000000002</v>
      </c>
      <c r="O42" s="7">
        <v>3.0689244000000002</v>
      </c>
      <c r="P42" s="7">
        <v>3.0689244000000002</v>
      </c>
      <c r="Q42" s="7">
        <v>3.0689244000000002</v>
      </c>
      <c r="R42" s="7">
        <v>3.0689244000000002</v>
      </c>
    </row>
    <row r="43" spans="1:18" ht="11.25" customHeight="1" x14ac:dyDescent="0.25">
      <c r="A43" s="59" t="s">
        <v>163</v>
      </c>
      <c r="B43" s="60" t="s">
        <v>162</v>
      </c>
      <c r="C43" s="7">
        <v>3.1024188000000001</v>
      </c>
      <c r="D43" s="7">
        <v>3.1024188000000001</v>
      </c>
      <c r="E43" s="7">
        <v>3.1024188000000001</v>
      </c>
      <c r="F43" s="7">
        <v>3.1024188000000001</v>
      </c>
      <c r="G43" s="7">
        <v>3.1024188000000001</v>
      </c>
      <c r="H43" s="7">
        <v>3.1024188000000001</v>
      </c>
      <c r="I43" s="7">
        <v>3.1024188000000001</v>
      </c>
      <c r="J43" s="7">
        <v>3.1024188000000001</v>
      </c>
      <c r="K43" s="7">
        <v>3.1024188000000001</v>
      </c>
      <c r="L43" s="7">
        <v>3.1024188000000001</v>
      </c>
      <c r="M43" s="7">
        <v>3.1024188000000001</v>
      </c>
      <c r="N43" s="7">
        <v>3.1024188000000001</v>
      </c>
      <c r="O43" s="7">
        <v>3.1024188000000001</v>
      </c>
      <c r="P43" s="7">
        <v>3.1024188000000001</v>
      </c>
      <c r="Q43" s="7">
        <v>3.1024188000000001</v>
      </c>
      <c r="R43" s="7">
        <v>3.1024188000000001</v>
      </c>
    </row>
    <row r="44" spans="1:18" ht="11.25" customHeight="1" x14ac:dyDescent="0.25">
      <c r="A44" s="59" t="s">
        <v>161</v>
      </c>
      <c r="B44" s="60" t="s">
        <v>160</v>
      </c>
      <c r="C44" s="7">
        <v>3.2405832000000006</v>
      </c>
      <c r="D44" s="7">
        <v>3.2405832000000006</v>
      </c>
      <c r="E44" s="7">
        <v>3.2405832000000006</v>
      </c>
      <c r="F44" s="7">
        <v>3.2405832000000006</v>
      </c>
      <c r="G44" s="7">
        <v>3.2405832000000006</v>
      </c>
      <c r="H44" s="7">
        <v>3.2405832000000006</v>
      </c>
      <c r="I44" s="7">
        <v>3.2405832000000006</v>
      </c>
      <c r="J44" s="7">
        <v>3.2405832000000006</v>
      </c>
      <c r="K44" s="7">
        <v>3.2405832000000006</v>
      </c>
      <c r="L44" s="7">
        <v>3.2405832000000006</v>
      </c>
      <c r="M44" s="7">
        <v>3.2405832000000006</v>
      </c>
      <c r="N44" s="7">
        <v>3.2405832000000006</v>
      </c>
      <c r="O44" s="7">
        <v>3.2405832000000006</v>
      </c>
      <c r="P44" s="7">
        <v>3.2405832000000006</v>
      </c>
      <c r="Q44" s="7">
        <v>3.2405832000000006</v>
      </c>
      <c r="R44" s="7">
        <v>3.2405832000000006</v>
      </c>
    </row>
    <row r="45" spans="1:18" ht="11.25" customHeight="1" x14ac:dyDescent="0.25">
      <c r="A45" s="59" t="s">
        <v>159</v>
      </c>
      <c r="B45" s="60" t="s">
        <v>158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</row>
    <row r="46" spans="1:18" ht="11.25" customHeight="1" x14ac:dyDescent="0.25">
      <c r="A46" s="61" t="s">
        <v>157</v>
      </c>
      <c r="B46" s="62" t="s">
        <v>156</v>
      </c>
      <c r="C46" s="6">
        <v>3.0689244000000002</v>
      </c>
      <c r="D46" s="6">
        <v>3.0689244000000002</v>
      </c>
      <c r="E46" s="6">
        <v>3.0689244000000002</v>
      </c>
      <c r="F46" s="6">
        <v>3.0689244000000002</v>
      </c>
      <c r="G46" s="6">
        <v>3.0689244000000002</v>
      </c>
      <c r="H46" s="6">
        <v>3.0689244000000002</v>
      </c>
      <c r="I46" s="6">
        <v>3.0689244000000002</v>
      </c>
      <c r="J46" s="6">
        <v>3.0689244000000002</v>
      </c>
      <c r="K46" s="6">
        <v>3.0689244000000002</v>
      </c>
      <c r="L46" s="6">
        <v>3.0689244000000002</v>
      </c>
      <c r="M46" s="6">
        <v>3.0689244000000002</v>
      </c>
      <c r="N46" s="6">
        <v>3.0689244000000002</v>
      </c>
      <c r="O46" s="6">
        <v>3.0689244000000002</v>
      </c>
      <c r="P46" s="6">
        <v>3.0689244000000002</v>
      </c>
      <c r="Q46" s="6">
        <v>3.0689244000000002</v>
      </c>
      <c r="R46" s="6">
        <v>3.0689244000000002</v>
      </c>
    </row>
    <row r="47" spans="1:18" ht="11.25" customHeight="1" x14ac:dyDescent="0.25">
      <c r="A47" s="61" t="s">
        <v>155</v>
      </c>
      <c r="B47" s="62" t="s">
        <v>154</v>
      </c>
      <c r="C47" s="6">
        <v>3.0689244000000002</v>
      </c>
      <c r="D47" s="6">
        <v>3.0689244000000002</v>
      </c>
      <c r="E47" s="6">
        <v>3.0689244000000002</v>
      </c>
      <c r="F47" s="6">
        <v>3.0689244000000002</v>
      </c>
      <c r="G47" s="6">
        <v>3.0689244000000002</v>
      </c>
      <c r="H47" s="6">
        <v>3.0689244000000002</v>
      </c>
      <c r="I47" s="6">
        <v>3.0689244000000002</v>
      </c>
      <c r="J47" s="6">
        <v>3.0689244000000002</v>
      </c>
      <c r="K47" s="6">
        <v>3.0689244000000002</v>
      </c>
      <c r="L47" s="6">
        <v>3.0689244000000002</v>
      </c>
      <c r="M47" s="6">
        <v>3.0689244000000002</v>
      </c>
      <c r="N47" s="6">
        <v>3.0689244000000002</v>
      </c>
      <c r="O47" s="6">
        <v>3.0689244000000002</v>
      </c>
      <c r="P47" s="6">
        <v>3.0689244000000002</v>
      </c>
      <c r="Q47" s="6">
        <v>3.0689244000000002</v>
      </c>
      <c r="R47" s="6">
        <v>3.0689244000000002</v>
      </c>
    </row>
    <row r="48" spans="1:18" ht="11.25" customHeight="1" x14ac:dyDescent="0.25">
      <c r="A48" s="61" t="s">
        <v>153</v>
      </c>
      <c r="B48" s="62" t="s">
        <v>152</v>
      </c>
      <c r="C48" s="6">
        <v>3.3787476000000005</v>
      </c>
      <c r="D48" s="6">
        <v>3.3787476000000005</v>
      </c>
      <c r="E48" s="6">
        <v>3.3787476000000005</v>
      </c>
      <c r="F48" s="6">
        <v>3.3787476000000005</v>
      </c>
      <c r="G48" s="6">
        <v>3.3787476000000005</v>
      </c>
      <c r="H48" s="6">
        <v>3.3787476000000005</v>
      </c>
      <c r="I48" s="6">
        <v>3.3787476000000005</v>
      </c>
      <c r="J48" s="6">
        <v>3.3787476000000005</v>
      </c>
      <c r="K48" s="6">
        <v>3.3787476000000005</v>
      </c>
      <c r="L48" s="6">
        <v>3.3787476000000005</v>
      </c>
      <c r="M48" s="6">
        <v>3.3787476000000005</v>
      </c>
      <c r="N48" s="6">
        <v>3.3787476000000005</v>
      </c>
      <c r="O48" s="6">
        <v>3.3787476000000005</v>
      </c>
      <c r="P48" s="6">
        <v>3.3787476000000005</v>
      </c>
      <c r="Q48" s="6">
        <v>3.3787476000000005</v>
      </c>
      <c r="R48" s="6">
        <v>3.3787476000000005</v>
      </c>
    </row>
    <row r="49" spans="1:18" ht="11.25" customHeight="1" x14ac:dyDescent="0.25">
      <c r="A49" s="61" t="s">
        <v>151</v>
      </c>
      <c r="B49" s="62" t="s">
        <v>150</v>
      </c>
      <c r="C49" s="6">
        <v>4.0821300000000003</v>
      </c>
      <c r="D49" s="6">
        <v>4.0821300000000003</v>
      </c>
      <c r="E49" s="6">
        <v>4.0821300000000003</v>
      </c>
      <c r="F49" s="6">
        <v>4.0821300000000003</v>
      </c>
      <c r="G49" s="6">
        <v>4.0821300000000003</v>
      </c>
      <c r="H49" s="6">
        <v>4.0821300000000003</v>
      </c>
      <c r="I49" s="6">
        <v>4.0821300000000003</v>
      </c>
      <c r="J49" s="6">
        <v>4.0821300000000003</v>
      </c>
      <c r="K49" s="6">
        <v>4.0821300000000003</v>
      </c>
      <c r="L49" s="6">
        <v>4.0821300000000003</v>
      </c>
      <c r="M49" s="6">
        <v>4.0821300000000003</v>
      </c>
      <c r="N49" s="6">
        <v>4.0821300000000003</v>
      </c>
      <c r="O49" s="6">
        <v>4.0821300000000003</v>
      </c>
      <c r="P49" s="6">
        <v>4.0821300000000003</v>
      </c>
      <c r="Q49" s="6">
        <v>4.0821300000000003</v>
      </c>
      <c r="R49" s="6">
        <v>4.0821300000000003</v>
      </c>
    </row>
    <row r="50" spans="1:18" ht="11.25" customHeight="1" x14ac:dyDescent="0.25">
      <c r="A50" s="61" t="s">
        <v>149</v>
      </c>
      <c r="B50" s="62" t="s">
        <v>148</v>
      </c>
      <c r="C50" s="6">
        <v>3.0689244000000002</v>
      </c>
      <c r="D50" s="6">
        <v>3.0689244000000002</v>
      </c>
      <c r="E50" s="6">
        <v>3.0689244000000002</v>
      </c>
      <c r="F50" s="6">
        <v>3.0689244000000002</v>
      </c>
      <c r="G50" s="6">
        <v>3.0689244000000002</v>
      </c>
      <c r="H50" s="6">
        <v>3.0689244000000002</v>
      </c>
      <c r="I50" s="6">
        <v>3.0689244000000002</v>
      </c>
      <c r="J50" s="6">
        <v>3.0689244000000002</v>
      </c>
      <c r="K50" s="6">
        <v>3.0689244000000002</v>
      </c>
      <c r="L50" s="6">
        <v>3.0689244000000002</v>
      </c>
      <c r="M50" s="6">
        <v>3.0689244000000002</v>
      </c>
      <c r="N50" s="6">
        <v>3.0689244000000002</v>
      </c>
      <c r="O50" s="6">
        <v>3.0689244000000002</v>
      </c>
      <c r="P50" s="6">
        <v>3.0689244000000002</v>
      </c>
      <c r="Q50" s="6">
        <v>3.0689244000000002</v>
      </c>
      <c r="R50" s="6">
        <v>3.0689244000000002</v>
      </c>
    </row>
    <row r="51" spans="1:18" ht="11.25" customHeight="1" x14ac:dyDescent="0.25">
      <c r="A51" s="61" t="s">
        <v>147</v>
      </c>
      <c r="B51" s="62" t="s">
        <v>146</v>
      </c>
      <c r="C51" s="6">
        <v>3.0689244000000002</v>
      </c>
      <c r="D51" s="6">
        <v>3.0689244000000002</v>
      </c>
      <c r="E51" s="6">
        <v>3.0689244000000002</v>
      </c>
      <c r="F51" s="6">
        <v>3.0689244000000002</v>
      </c>
      <c r="G51" s="6">
        <v>3.0689244000000002</v>
      </c>
      <c r="H51" s="6">
        <v>3.0689244000000002</v>
      </c>
      <c r="I51" s="6">
        <v>3.0689244000000002</v>
      </c>
      <c r="J51" s="6">
        <v>3.0689244000000002</v>
      </c>
      <c r="K51" s="6">
        <v>3.0689244000000002</v>
      </c>
      <c r="L51" s="6">
        <v>3.0689244000000002</v>
      </c>
      <c r="M51" s="6">
        <v>3.0689244000000002</v>
      </c>
      <c r="N51" s="6">
        <v>3.0689244000000002</v>
      </c>
      <c r="O51" s="6">
        <v>3.0689244000000002</v>
      </c>
      <c r="P51" s="6">
        <v>3.0689244000000002</v>
      </c>
      <c r="Q51" s="6">
        <v>3.0689244000000002</v>
      </c>
      <c r="R51" s="6">
        <v>3.0689244000000002</v>
      </c>
    </row>
    <row r="52" spans="1:18" ht="11.25" customHeight="1" x14ac:dyDescent="0.25">
      <c r="A52" s="53" t="s">
        <v>145</v>
      </c>
      <c r="B52" s="54" t="s">
        <v>144</v>
      </c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</row>
    <row r="53" spans="1:18" ht="11.25" customHeight="1" x14ac:dyDescent="0.25">
      <c r="A53" s="56" t="s">
        <v>143</v>
      </c>
      <c r="B53" s="57" t="s">
        <v>142</v>
      </c>
      <c r="C53" s="58">
        <v>2.3487948000000003</v>
      </c>
      <c r="D53" s="58">
        <v>2.3487948000000003</v>
      </c>
      <c r="E53" s="58">
        <v>2.3487948000000003</v>
      </c>
      <c r="F53" s="58">
        <v>2.3487948000000003</v>
      </c>
      <c r="G53" s="58">
        <v>2.3487948000000003</v>
      </c>
      <c r="H53" s="58">
        <v>2.3487948000000003</v>
      </c>
      <c r="I53" s="58">
        <v>2.3487948000000003</v>
      </c>
      <c r="J53" s="58">
        <v>2.3487948000000003</v>
      </c>
      <c r="K53" s="58">
        <v>2.3487948000000003</v>
      </c>
      <c r="L53" s="58">
        <v>2.3487948000000003</v>
      </c>
      <c r="M53" s="58">
        <v>2.3487948000000003</v>
      </c>
      <c r="N53" s="58">
        <v>2.3487948000000003</v>
      </c>
      <c r="O53" s="58">
        <v>2.3487948000000003</v>
      </c>
      <c r="P53" s="58">
        <v>2.3487948000000003</v>
      </c>
      <c r="Q53" s="58">
        <v>2.3487948000000003</v>
      </c>
      <c r="R53" s="58">
        <v>2.3487948000000003</v>
      </c>
    </row>
    <row r="54" spans="1:18" ht="11.25" customHeight="1" x14ac:dyDescent="0.25">
      <c r="A54" s="56" t="s">
        <v>141</v>
      </c>
      <c r="B54" s="57" t="s">
        <v>140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</row>
    <row r="55" spans="1:18" ht="11.25" customHeight="1" x14ac:dyDescent="0.25">
      <c r="A55" s="59" t="s">
        <v>139</v>
      </c>
      <c r="B55" s="60" t="s">
        <v>138</v>
      </c>
      <c r="C55" s="7">
        <v>1.8589392</v>
      </c>
      <c r="D55" s="7">
        <v>1.8589392</v>
      </c>
      <c r="E55" s="7">
        <v>1.8589392</v>
      </c>
      <c r="F55" s="7">
        <v>1.8589392</v>
      </c>
      <c r="G55" s="7">
        <v>1.8589392</v>
      </c>
      <c r="H55" s="7">
        <v>1.8589392</v>
      </c>
      <c r="I55" s="7">
        <v>1.8589392</v>
      </c>
      <c r="J55" s="7">
        <v>1.8589392</v>
      </c>
      <c r="K55" s="7">
        <v>1.8589392</v>
      </c>
      <c r="L55" s="7">
        <v>1.8589392</v>
      </c>
      <c r="M55" s="7">
        <v>1.8589392</v>
      </c>
      <c r="N55" s="7">
        <v>1.8589392</v>
      </c>
      <c r="O55" s="7">
        <v>1.8589392</v>
      </c>
      <c r="P55" s="7">
        <v>1.8589392</v>
      </c>
      <c r="Q55" s="7">
        <v>1.8589392</v>
      </c>
      <c r="R55" s="7">
        <v>1.8589392</v>
      </c>
    </row>
    <row r="56" spans="1:18" ht="11.25" customHeight="1" x14ac:dyDescent="0.25">
      <c r="A56" s="59" t="s">
        <v>137</v>
      </c>
      <c r="B56" s="60" t="s">
        <v>136</v>
      </c>
      <c r="C56" s="7">
        <v>10.885680000000001</v>
      </c>
      <c r="D56" s="7">
        <v>10.885680000000001</v>
      </c>
      <c r="E56" s="7">
        <v>10.885680000000001</v>
      </c>
      <c r="F56" s="7">
        <v>10.885680000000001</v>
      </c>
      <c r="G56" s="7">
        <v>10.885680000000001</v>
      </c>
      <c r="H56" s="7">
        <v>10.885680000000001</v>
      </c>
      <c r="I56" s="7">
        <v>10.885680000000001</v>
      </c>
      <c r="J56" s="7">
        <v>10.885680000000001</v>
      </c>
      <c r="K56" s="7">
        <v>10.885680000000001</v>
      </c>
      <c r="L56" s="7">
        <v>10.885680000000001</v>
      </c>
      <c r="M56" s="7">
        <v>10.885680000000001</v>
      </c>
      <c r="N56" s="7">
        <v>10.885680000000001</v>
      </c>
      <c r="O56" s="7">
        <v>10.885680000000001</v>
      </c>
      <c r="P56" s="7">
        <v>10.885680000000001</v>
      </c>
      <c r="Q56" s="7">
        <v>10.885680000000001</v>
      </c>
      <c r="R56" s="7">
        <v>10.885680000000001</v>
      </c>
    </row>
    <row r="57" spans="1:18" ht="11.25" customHeight="1" x14ac:dyDescent="0.25">
      <c r="A57" s="64" t="s">
        <v>135</v>
      </c>
      <c r="B57" s="60" t="s">
        <v>134</v>
      </c>
      <c r="C57" s="7">
        <v>1.8589392</v>
      </c>
      <c r="D57" s="7">
        <v>1.8589392</v>
      </c>
      <c r="E57" s="7">
        <v>1.8589392</v>
      </c>
      <c r="F57" s="7">
        <v>1.8589392</v>
      </c>
      <c r="G57" s="7">
        <v>1.8589392</v>
      </c>
      <c r="H57" s="7">
        <v>1.8589392</v>
      </c>
      <c r="I57" s="7">
        <v>1.8589392</v>
      </c>
      <c r="J57" s="7">
        <v>1.8589392</v>
      </c>
      <c r="K57" s="7">
        <v>1.8589392</v>
      </c>
      <c r="L57" s="7">
        <v>1.8589392</v>
      </c>
      <c r="M57" s="7">
        <v>1.8589392</v>
      </c>
      <c r="N57" s="7">
        <v>1.8589392</v>
      </c>
      <c r="O57" s="7">
        <v>1.8589392</v>
      </c>
      <c r="P57" s="7">
        <v>1.8589392</v>
      </c>
      <c r="Q57" s="7">
        <v>1.8589392</v>
      </c>
      <c r="R57" s="7">
        <v>1.8589392</v>
      </c>
    </row>
    <row r="58" spans="1:18" ht="11.25" customHeight="1" x14ac:dyDescent="0.25">
      <c r="A58" s="64" t="s">
        <v>133</v>
      </c>
      <c r="B58" s="60" t="s">
        <v>132</v>
      </c>
      <c r="C58" s="7">
        <v>7.6199760000000003</v>
      </c>
      <c r="D58" s="7">
        <v>7.6199760000000003</v>
      </c>
      <c r="E58" s="7">
        <v>7.6199760000000003</v>
      </c>
      <c r="F58" s="7">
        <v>7.6199760000000003</v>
      </c>
      <c r="G58" s="7">
        <v>7.6199760000000003</v>
      </c>
      <c r="H58" s="7">
        <v>7.6199760000000003</v>
      </c>
      <c r="I58" s="7">
        <v>7.6199760000000003</v>
      </c>
      <c r="J58" s="7">
        <v>7.6199760000000003</v>
      </c>
      <c r="K58" s="7">
        <v>7.6199760000000003</v>
      </c>
      <c r="L58" s="7">
        <v>7.6199760000000003</v>
      </c>
      <c r="M58" s="7">
        <v>7.6199760000000003</v>
      </c>
      <c r="N58" s="7">
        <v>7.6199760000000003</v>
      </c>
      <c r="O58" s="7">
        <v>7.6199760000000003</v>
      </c>
      <c r="P58" s="7">
        <v>7.6199760000000003</v>
      </c>
      <c r="Q58" s="7">
        <v>7.6199760000000003</v>
      </c>
      <c r="R58" s="7">
        <v>7.6199760000000003</v>
      </c>
    </row>
    <row r="59" spans="1:18" s="29" customFormat="1" ht="11.25" customHeight="1" x14ac:dyDescent="0.25">
      <c r="A59" s="5" t="s">
        <v>131</v>
      </c>
      <c r="B59" s="4">
        <v>7200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 s="29" customFormat="1" ht="11.25" customHeight="1" x14ac:dyDescent="0.25">
      <c r="A60" s="66" t="s">
        <v>130</v>
      </c>
      <c r="B60" s="67">
        <v>7100</v>
      </c>
      <c r="C60" s="58">
        <v>5.9871240000000006</v>
      </c>
      <c r="D60" s="58">
        <v>5.9871240000000006</v>
      </c>
      <c r="E60" s="58">
        <v>5.9871240000000006</v>
      </c>
      <c r="F60" s="58">
        <v>5.9871240000000006</v>
      </c>
      <c r="G60" s="58">
        <v>5.9871240000000006</v>
      </c>
      <c r="H60" s="58">
        <v>5.9871240000000006</v>
      </c>
      <c r="I60" s="58">
        <v>5.9871240000000006</v>
      </c>
      <c r="J60" s="58">
        <v>5.9871240000000006</v>
      </c>
      <c r="K60" s="58">
        <v>5.9871240000000006</v>
      </c>
      <c r="L60" s="58">
        <v>5.9871240000000006</v>
      </c>
      <c r="M60" s="58">
        <v>5.9871240000000006</v>
      </c>
      <c r="N60" s="58">
        <v>5.9871240000000006</v>
      </c>
      <c r="O60" s="58">
        <v>5.9871240000000006</v>
      </c>
      <c r="P60" s="58">
        <v>5.9871240000000006</v>
      </c>
      <c r="Q60" s="58">
        <v>5.9871240000000006</v>
      </c>
      <c r="R60" s="58">
        <v>5.9871240000000006</v>
      </c>
    </row>
    <row r="61" spans="1:18" ht="11.25" customHeight="1" x14ac:dyDescent="0.25">
      <c r="A61" s="66" t="s">
        <v>128</v>
      </c>
      <c r="B61" s="67">
        <v>55432</v>
      </c>
      <c r="C61" s="58">
        <v>3.8392956000000003</v>
      </c>
      <c r="D61" s="58">
        <v>3.8392956000000003</v>
      </c>
      <c r="E61" s="58">
        <v>3.8392956000000003</v>
      </c>
      <c r="F61" s="58">
        <v>3.8392956000000003</v>
      </c>
      <c r="G61" s="58">
        <v>3.8392956000000003</v>
      </c>
      <c r="H61" s="58">
        <v>3.8392956000000003</v>
      </c>
      <c r="I61" s="58">
        <v>3.8392956000000003</v>
      </c>
      <c r="J61" s="58">
        <v>3.8392956000000003</v>
      </c>
      <c r="K61" s="58">
        <v>3.8392956000000003</v>
      </c>
      <c r="L61" s="58">
        <v>3.8392956000000003</v>
      </c>
      <c r="M61" s="58">
        <v>3.8392956000000003</v>
      </c>
      <c r="N61" s="58">
        <v>3.8392956000000003</v>
      </c>
      <c r="O61" s="58">
        <v>3.8392956000000003</v>
      </c>
      <c r="P61" s="58">
        <v>3.8392956000000003</v>
      </c>
      <c r="Q61" s="58">
        <v>3.8392956000000003</v>
      </c>
      <c r="R61" s="58">
        <v>3.8392956000000003</v>
      </c>
    </row>
    <row r="63" spans="1:18" ht="11.25" customHeight="1" x14ac:dyDescent="0.25">
      <c r="A63" s="50" t="s">
        <v>126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</row>
    <row r="64" spans="1:18" s="29" customFormat="1" ht="11.25" customHeight="1" x14ac:dyDescent="0.25">
      <c r="A64" s="68" t="s">
        <v>125</v>
      </c>
      <c r="B64" s="69" t="s">
        <v>124</v>
      </c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</row>
    <row r="65" spans="1:18" s="29" customFormat="1" ht="11.25" customHeight="1" x14ac:dyDescent="0.25">
      <c r="A65" s="71" t="s">
        <v>123</v>
      </c>
      <c r="B65" s="72" t="s">
        <v>122</v>
      </c>
      <c r="C65" s="73">
        <v>4.6892160000000001</v>
      </c>
      <c r="D65" s="73">
        <v>4.6892160000000001</v>
      </c>
      <c r="E65" s="73">
        <v>4.6892160000000001</v>
      </c>
      <c r="F65" s="73">
        <v>4.6892160000000001</v>
      </c>
      <c r="G65" s="73">
        <v>4.6892160000000001</v>
      </c>
      <c r="H65" s="73">
        <v>4.6892160000000001</v>
      </c>
      <c r="I65" s="73">
        <v>4.6892160000000001</v>
      </c>
      <c r="J65" s="73">
        <v>4.6892160000000001</v>
      </c>
      <c r="K65" s="73">
        <v>4.6892160000000001</v>
      </c>
      <c r="L65" s="73">
        <v>4.6892160000000001</v>
      </c>
      <c r="M65" s="73">
        <v>4.6892160000000001</v>
      </c>
      <c r="N65" s="73">
        <v>4.6892160000000001</v>
      </c>
      <c r="O65" s="73">
        <v>4.6892160000000001</v>
      </c>
      <c r="P65" s="73">
        <v>4.6892160000000001</v>
      </c>
      <c r="Q65" s="73">
        <v>4.6892160000000001</v>
      </c>
      <c r="R65" s="73">
        <v>4.6892160000000001</v>
      </c>
    </row>
    <row r="66" spans="1:18" s="29" customFormat="1" ht="11.25" customHeight="1" x14ac:dyDescent="0.25">
      <c r="A66" s="71" t="s">
        <v>121</v>
      </c>
      <c r="B66" s="72" t="s">
        <v>120</v>
      </c>
      <c r="C66" s="73">
        <v>4.6892160000000001</v>
      </c>
      <c r="D66" s="73">
        <v>4.6892160000000001</v>
      </c>
      <c r="E66" s="73">
        <v>4.6892160000000001</v>
      </c>
      <c r="F66" s="73">
        <v>4.6892160000000001</v>
      </c>
      <c r="G66" s="73">
        <v>4.6892160000000001</v>
      </c>
      <c r="H66" s="73">
        <v>4.6892160000000001</v>
      </c>
      <c r="I66" s="73">
        <v>4.6892160000000001</v>
      </c>
      <c r="J66" s="73">
        <v>4.6892160000000001</v>
      </c>
      <c r="K66" s="73">
        <v>4.6892160000000001</v>
      </c>
      <c r="L66" s="73">
        <v>4.6892160000000001</v>
      </c>
      <c r="M66" s="73">
        <v>4.6892160000000001</v>
      </c>
      <c r="N66" s="73">
        <v>4.6892160000000001</v>
      </c>
      <c r="O66" s="73">
        <v>4.6892160000000001</v>
      </c>
      <c r="P66" s="73">
        <v>4.6892160000000001</v>
      </c>
      <c r="Q66" s="73">
        <v>4.6892160000000001</v>
      </c>
      <c r="R66" s="73">
        <v>4.6892160000000001</v>
      </c>
    </row>
    <row r="67" spans="1:18" s="29" customFormat="1" ht="11.25" customHeight="1" x14ac:dyDescent="0.25">
      <c r="A67" s="71" t="s">
        <v>119</v>
      </c>
      <c r="B67" s="72" t="s">
        <v>118</v>
      </c>
      <c r="C67" s="73">
        <v>2.2859928000000003</v>
      </c>
      <c r="D67" s="73">
        <v>2.2859928000000003</v>
      </c>
      <c r="E67" s="73">
        <v>2.2859928000000003</v>
      </c>
      <c r="F67" s="73">
        <v>2.2859928000000003</v>
      </c>
      <c r="G67" s="73">
        <v>2.2859928000000003</v>
      </c>
      <c r="H67" s="73">
        <v>2.2859928000000003</v>
      </c>
      <c r="I67" s="73">
        <v>2.2859928000000003</v>
      </c>
      <c r="J67" s="73">
        <v>2.2859928000000003</v>
      </c>
      <c r="K67" s="73">
        <v>2.2859928000000003</v>
      </c>
      <c r="L67" s="73">
        <v>2.2859928000000003</v>
      </c>
      <c r="M67" s="73">
        <v>2.2859928000000003</v>
      </c>
      <c r="N67" s="73">
        <v>2.2859928000000003</v>
      </c>
      <c r="O67" s="73">
        <v>2.2859928000000003</v>
      </c>
      <c r="P67" s="73">
        <v>2.2859928000000003</v>
      </c>
      <c r="Q67" s="73">
        <v>2.2859928000000003</v>
      </c>
      <c r="R67" s="73">
        <v>2.2859928000000003</v>
      </c>
    </row>
    <row r="68" spans="1:18" s="29" customFormat="1" ht="11.25" customHeight="1" x14ac:dyDescent="0.25">
      <c r="A68" s="71" t="s">
        <v>117</v>
      </c>
      <c r="B68" s="72" t="s">
        <v>116</v>
      </c>
      <c r="C68" s="73">
        <v>4.1867999999999999</v>
      </c>
      <c r="D68" s="73">
        <v>4.1867999999999999</v>
      </c>
      <c r="E68" s="73">
        <v>4.1867999999999999</v>
      </c>
      <c r="F68" s="73">
        <v>4.1867999999999999</v>
      </c>
      <c r="G68" s="73">
        <v>4.1867999999999999</v>
      </c>
      <c r="H68" s="73">
        <v>4.1867999999999999</v>
      </c>
      <c r="I68" s="73">
        <v>4.1867999999999999</v>
      </c>
      <c r="J68" s="73">
        <v>4.1867999999999999</v>
      </c>
      <c r="K68" s="73">
        <v>4.1867999999999999</v>
      </c>
      <c r="L68" s="73">
        <v>4.1867999999999999</v>
      </c>
      <c r="M68" s="73">
        <v>4.1867999999999999</v>
      </c>
      <c r="N68" s="73">
        <v>4.1867999999999999</v>
      </c>
      <c r="O68" s="73">
        <v>4.1867999999999999</v>
      </c>
      <c r="P68" s="73">
        <v>4.1867999999999999</v>
      </c>
      <c r="Q68" s="73">
        <v>4.1867999999999999</v>
      </c>
      <c r="R68" s="73">
        <v>4.1867999999999999</v>
      </c>
    </row>
    <row r="69" spans="1:18" s="29" customFormat="1" ht="11.25" customHeight="1" x14ac:dyDescent="0.25">
      <c r="A69" s="71" t="s">
        <v>115</v>
      </c>
      <c r="B69" s="72" t="s">
        <v>114</v>
      </c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</row>
    <row r="70" spans="1:18" s="29" customFormat="1" ht="11.25" customHeight="1" x14ac:dyDescent="0.25">
      <c r="A70" s="74" t="s">
        <v>113</v>
      </c>
      <c r="B70" s="75" t="s">
        <v>112</v>
      </c>
      <c r="C70" s="76">
        <v>2.9642544000000002</v>
      </c>
      <c r="D70" s="76">
        <v>2.9642544000000002</v>
      </c>
      <c r="E70" s="76">
        <v>2.9642544000000002</v>
      </c>
      <c r="F70" s="76">
        <v>2.9642544000000002</v>
      </c>
      <c r="G70" s="76">
        <v>2.9642544000000002</v>
      </c>
      <c r="H70" s="76">
        <v>2.9642544000000002</v>
      </c>
      <c r="I70" s="76">
        <v>2.9642544000000002</v>
      </c>
      <c r="J70" s="76">
        <v>2.9642544000000002</v>
      </c>
      <c r="K70" s="76">
        <v>2.9642544000000002</v>
      </c>
      <c r="L70" s="76">
        <v>2.9642544000000002</v>
      </c>
      <c r="M70" s="76">
        <v>2.9642544000000002</v>
      </c>
      <c r="N70" s="76">
        <v>2.9642544000000002</v>
      </c>
      <c r="O70" s="76">
        <v>2.9642544000000002</v>
      </c>
      <c r="P70" s="76">
        <v>2.9642544000000002</v>
      </c>
      <c r="Q70" s="76">
        <v>2.9642544000000002</v>
      </c>
      <c r="R70" s="76">
        <v>2.9642544000000002</v>
      </c>
    </row>
    <row r="71" spans="1:18" s="29" customFormat="1" ht="11.25" customHeight="1" x14ac:dyDescent="0.25">
      <c r="A71" s="74" t="s">
        <v>111</v>
      </c>
      <c r="B71" s="75" t="s">
        <v>110</v>
      </c>
      <c r="C71" s="76">
        <v>2.9642544000000002</v>
      </c>
      <c r="D71" s="76">
        <v>2.9642544000000002</v>
      </c>
      <c r="E71" s="76">
        <v>2.9642544000000002</v>
      </c>
      <c r="F71" s="76">
        <v>2.9642544000000002</v>
      </c>
      <c r="G71" s="76">
        <v>2.9642544000000002</v>
      </c>
      <c r="H71" s="76">
        <v>2.9642544000000002</v>
      </c>
      <c r="I71" s="76">
        <v>2.9642544000000002</v>
      </c>
      <c r="J71" s="76">
        <v>2.9642544000000002</v>
      </c>
      <c r="K71" s="76">
        <v>2.9642544000000002</v>
      </c>
      <c r="L71" s="76">
        <v>2.9642544000000002</v>
      </c>
      <c r="M71" s="76">
        <v>2.9642544000000002</v>
      </c>
      <c r="N71" s="76">
        <v>2.9642544000000002</v>
      </c>
      <c r="O71" s="76">
        <v>2.9642544000000002</v>
      </c>
      <c r="P71" s="76">
        <v>2.9642544000000002</v>
      </c>
      <c r="Q71" s="76">
        <v>2.9642544000000002</v>
      </c>
      <c r="R71" s="76">
        <v>2.9642544000000002</v>
      </c>
    </row>
    <row r="72" spans="1:18" s="29" customFormat="1" ht="11.25" customHeight="1" x14ac:dyDescent="0.25">
      <c r="A72" s="74" t="s">
        <v>109</v>
      </c>
      <c r="B72" s="75" t="s">
        <v>108</v>
      </c>
      <c r="C72" s="76">
        <v>2.9642544000000002</v>
      </c>
      <c r="D72" s="76">
        <v>2.9642544000000002</v>
      </c>
      <c r="E72" s="76">
        <v>2.9642544000000002</v>
      </c>
      <c r="F72" s="76">
        <v>2.9642544000000002</v>
      </c>
      <c r="G72" s="76">
        <v>2.9642544000000002</v>
      </c>
      <c r="H72" s="76">
        <v>2.9642544000000002</v>
      </c>
      <c r="I72" s="76">
        <v>2.9642544000000002</v>
      </c>
      <c r="J72" s="76">
        <v>2.9642544000000002</v>
      </c>
      <c r="K72" s="76">
        <v>2.9642544000000002</v>
      </c>
      <c r="L72" s="76">
        <v>2.9642544000000002</v>
      </c>
      <c r="M72" s="76">
        <v>2.9642544000000002</v>
      </c>
      <c r="N72" s="76">
        <v>2.9642544000000002</v>
      </c>
      <c r="O72" s="76">
        <v>2.9642544000000002</v>
      </c>
      <c r="P72" s="76">
        <v>2.9642544000000002</v>
      </c>
      <c r="Q72" s="76">
        <v>2.9642544000000002</v>
      </c>
      <c r="R72" s="76">
        <v>2.9642544000000002</v>
      </c>
    </row>
    <row r="73" spans="1:18" s="29" customFormat="1" ht="11.25" customHeight="1" x14ac:dyDescent="0.25">
      <c r="A73" s="74" t="s">
        <v>107</v>
      </c>
      <c r="B73" s="75" t="s">
        <v>106</v>
      </c>
      <c r="C73" s="76">
        <v>3.3326927999999998</v>
      </c>
      <c r="D73" s="76">
        <v>3.3326927999999998</v>
      </c>
      <c r="E73" s="76">
        <v>3.3326927999999998</v>
      </c>
      <c r="F73" s="76">
        <v>3.3326927999999998</v>
      </c>
      <c r="G73" s="76">
        <v>3.3326927999999998</v>
      </c>
      <c r="H73" s="76">
        <v>3.3326927999999998</v>
      </c>
      <c r="I73" s="76">
        <v>3.3326927999999998</v>
      </c>
      <c r="J73" s="76">
        <v>3.3326927999999998</v>
      </c>
      <c r="K73" s="76">
        <v>3.3326927999999998</v>
      </c>
      <c r="L73" s="76">
        <v>3.3326927999999998</v>
      </c>
      <c r="M73" s="76">
        <v>3.3326927999999998</v>
      </c>
      <c r="N73" s="76">
        <v>3.3326927999999998</v>
      </c>
      <c r="O73" s="76">
        <v>3.3326927999999998</v>
      </c>
      <c r="P73" s="76">
        <v>3.3326927999999998</v>
      </c>
      <c r="Q73" s="76">
        <v>3.3326927999999998</v>
      </c>
      <c r="R73" s="76">
        <v>3.3326927999999998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592.18948299713327</v>
      </c>
      <c r="D2" s="78">
        <v>587.28022545628642</v>
      </c>
      <c r="E2" s="78">
        <v>580.2819673830561</v>
      </c>
      <c r="F2" s="78">
        <v>558.04937838610715</v>
      </c>
      <c r="G2" s="78">
        <v>501.25840535830923</v>
      </c>
      <c r="H2" s="78">
        <v>520.03218639414104</v>
      </c>
      <c r="I2" s="78">
        <v>574.03420453822525</v>
      </c>
      <c r="J2" s="78">
        <v>566.72984992493491</v>
      </c>
      <c r="K2" s="78">
        <v>678.52457649606004</v>
      </c>
      <c r="L2" s="78">
        <v>485.48939582809857</v>
      </c>
      <c r="M2" s="78">
        <v>495.65369420983922</v>
      </c>
      <c r="N2" s="78">
        <v>494.08377254410829</v>
      </c>
      <c r="O2" s="78">
        <v>456.48167044678098</v>
      </c>
      <c r="P2" s="78">
        <v>284.54707949601897</v>
      </c>
      <c r="Q2" s="78">
        <v>348.52870689436855</v>
      </c>
      <c r="R2" s="78">
        <v>490.47330970170543</v>
      </c>
    </row>
    <row r="3" spans="1:18" ht="11.25" customHeight="1" x14ac:dyDescent="0.25">
      <c r="A3" s="53" t="s">
        <v>242</v>
      </c>
      <c r="B3" s="54" t="s">
        <v>241</v>
      </c>
      <c r="C3" s="79">
        <v>58.745076160839261</v>
      </c>
      <c r="D3" s="79">
        <v>92.078580517941177</v>
      </c>
      <c r="E3" s="79">
        <v>80.807190008447932</v>
      </c>
      <c r="F3" s="79">
        <v>83.397342098602138</v>
      </c>
      <c r="G3" s="79">
        <v>84.062440096942638</v>
      </c>
      <c r="H3" s="79">
        <v>70.701552149905282</v>
      </c>
      <c r="I3" s="79">
        <v>51.161325238315953</v>
      </c>
      <c r="J3" s="79">
        <v>71.641142841280228</v>
      </c>
      <c r="K3" s="79">
        <v>63.203794609211485</v>
      </c>
      <c r="L3" s="79">
        <v>22.432477677836314</v>
      </c>
      <c r="M3" s="79">
        <v>27.827461331127232</v>
      </c>
      <c r="N3" s="79">
        <v>36.911326961445333</v>
      </c>
      <c r="O3" s="79">
        <v>29.125398632024822</v>
      </c>
      <c r="P3" s="79">
        <v>23.239138466063867</v>
      </c>
      <c r="Q3" s="79">
        <v>29.284750593275756</v>
      </c>
      <c r="R3" s="79">
        <v>49.020585815498144</v>
      </c>
    </row>
    <row r="4" spans="1:18" ht="11.25" customHeight="1" x14ac:dyDescent="0.25">
      <c r="A4" s="56" t="s">
        <v>240</v>
      </c>
      <c r="B4" s="57" t="s">
        <v>239</v>
      </c>
      <c r="C4" s="8">
        <v>58.745076160839261</v>
      </c>
      <c r="D4" s="8">
        <v>92.078580517941177</v>
      </c>
      <c r="E4" s="8">
        <v>80.807190008447932</v>
      </c>
      <c r="F4" s="8">
        <v>83.397342098602138</v>
      </c>
      <c r="G4" s="8">
        <v>84.062440096942638</v>
      </c>
      <c r="H4" s="8">
        <v>70.701552149905282</v>
      </c>
      <c r="I4" s="8">
        <v>51.161325238315953</v>
      </c>
      <c r="J4" s="8">
        <v>71.641142841280228</v>
      </c>
      <c r="K4" s="8">
        <v>63.203794609211485</v>
      </c>
      <c r="L4" s="8">
        <v>22.432477677836314</v>
      </c>
      <c r="M4" s="8">
        <v>27.827461331127232</v>
      </c>
      <c r="N4" s="8">
        <v>35.347086089909794</v>
      </c>
      <c r="O4" s="8">
        <v>28.947667320912782</v>
      </c>
      <c r="P4" s="8">
        <v>22.758883909930869</v>
      </c>
      <c r="Q4" s="8">
        <v>29.240060715636602</v>
      </c>
      <c r="R4" s="8">
        <v>48.974652495081806</v>
      </c>
    </row>
    <row r="5" spans="1:18" ht="11.25" customHeight="1" x14ac:dyDescent="0.25">
      <c r="A5" s="59" t="s">
        <v>238</v>
      </c>
      <c r="B5" s="60" t="s">
        <v>237</v>
      </c>
      <c r="C5" s="9">
        <v>58.745076160839261</v>
      </c>
      <c r="D5" s="9">
        <v>92.078580517941177</v>
      </c>
      <c r="E5" s="9">
        <v>80.807190008447932</v>
      </c>
      <c r="F5" s="9">
        <v>83.397342098602138</v>
      </c>
      <c r="G5" s="9">
        <v>84.062440096942638</v>
      </c>
      <c r="H5" s="9">
        <v>70.701552149905282</v>
      </c>
      <c r="I5" s="9">
        <v>51.161325238315953</v>
      </c>
      <c r="J5" s="9">
        <v>71.641142841280228</v>
      </c>
      <c r="K5" s="9">
        <v>63.203794609211485</v>
      </c>
      <c r="L5" s="9">
        <v>22.432477677836314</v>
      </c>
      <c r="M5" s="9">
        <v>27.827461331127232</v>
      </c>
      <c r="N5" s="9">
        <v>35.249581989880696</v>
      </c>
      <c r="O5" s="9">
        <v>28.893975007486357</v>
      </c>
      <c r="P5" s="9">
        <v>22.707137612071705</v>
      </c>
      <c r="Q5" s="9">
        <v>29.240060715636602</v>
      </c>
      <c r="R5" s="9">
        <v>48.974652495081806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12.964034210125043</v>
      </c>
      <c r="O6" s="10">
        <v>13.302793486123731</v>
      </c>
      <c r="P6" s="10">
        <v>13.491525000685689</v>
      </c>
      <c r="Q6" s="10">
        <v>9.3165481029005761</v>
      </c>
      <c r="R6" s="10">
        <v>11.492350730463814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58.745076160839261</v>
      </c>
      <c r="D8" s="10">
        <v>92.078580517941177</v>
      </c>
      <c r="E8" s="10">
        <v>80.807190008447932</v>
      </c>
      <c r="F8" s="10">
        <v>83.397342098602138</v>
      </c>
      <c r="G8" s="10">
        <v>84.062440096942638</v>
      </c>
      <c r="H8" s="10">
        <v>70.701552149905282</v>
      </c>
      <c r="I8" s="10">
        <v>51.161325238315953</v>
      </c>
      <c r="J8" s="10">
        <v>71.641142841280228</v>
      </c>
      <c r="K8" s="10">
        <v>63.203794609211485</v>
      </c>
      <c r="L8" s="10">
        <v>22.432477677836314</v>
      </c>
      <c r="M8" s="10">
        <v>27.827461331127232</v>
      </c>
      <c r="N8" s="10">
        <v>22.285547779755653</v>
      </c>
      <c r="O8" s="10">
        <v>15.591181521362627</v>
      </c>
      <c r="P8" s="10">
        <v>9.215612611386014</v>
      </c>
      <c r="Q8" s="10">
        <v>19.923512612736026</v>
      </c>
      <c r="R8" s="10">
        <v>37.482301764617993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9.7504100029097665E-2</v>
      </c>
      <c r="O10" s="9">
        <v>5.3692313426425088E-2</v>
      </c>
      <c r="P10" s="9">
        <v>5.1746297859162779E-2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1.564240871535542</v>
      </c>
      <c r="O15" s="8">
        <v>0.17773131111204013</v>
      </c>
      <c r="P15" s="8">
        <v>0.48025455613299622</v>
      </c>
      <c r="Q15" s="8">
        <v>4.4689877639153476E-2</v>
      </c>
      <c r="R15" s="8">
        <v>4.5933320416338255E-2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1.2183273337127687</v>
      </c>
      <c r="O16" s="9">
        <v>0.12892481278236814</v>
      </c>
      <c r="P16" s="9">
        <v>0.36259678406348045</v>
      </c>
      <c r="Q16" s="9">
        <v>3.2417626528690326E-2</v>
      </c>
      <c r="R16" s="9">
        <v>3.331959573478184E-2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0.3459135378227734</v>
      </c>
      <c r="O18" s="9">
        <v>4.8806498329671988E-2</v>
      </c>
      <c r="P18" s="9">
        <v>0.11765777206951576</v>
      </c>
      <c r="Q18" s="9">
        <v>1.2272251110463149E-2</v>
      </c>
      <c r="R18" s="9">
        <v>1.2613724681556417E-2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100.99002044543093</v>
      </c>
      <c r="D21" s="79">
        <v>157.06862878322573</v>
      </c>
      <c r="E21" s="79">
        <v>94.816555566126922</v>
      </c>
      <c r="F21" s="79">
        <v>21.816561368328895</v>
      </c>
      <c r="G21" s="79">
        <v>12.790865462549093</v>
      </c>
      <c r="H21" s="79">
        <v>10.184050869394799</v>
      </c>
      <c r="I21" s="79">
        <v>34.845517985175896</v>
      </c>
      <c r="J21" s="79">
        <v>24.617712870790129</v>
      </c>
      <c r="K21" s="79">
        <v>20.306918338265735</v>
      </c>
      <c r="L21" s="79">
        <v>13.805610115704475</v>
      </c>
      <c r="M21" s="79">
        <v>10.227815238533868</v>
      </c>
      <c r="N21" s="79">
        <v>23.770801798867659</v>
      </c>
      <c r="O21" s="79">
        <v>15.257910701271232</v>
      </c>
      <c r="P21" s="79">
        <v>10.803935277450664</v>
      </c>
      <c r="Q21" s="79">
        <v>17.542630125467625</v>
      </c>
      <c r="R21" s="79">
        <v>17.464057732672678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100.99002044543093</v>
      </c>
      <c r="D30" s="8">
        <v>157.06862878322573</v>
      </c>
      <c r="E30" s="8">
        <v>94.816555566126922</v>
      </c>
      <c r="F30" s="8">
        <v>21.816561368328895</v>
      </c>
      <c r="G30" s="8">
        <v>12.790865462549093</v>
      </c>
      <c r="H30" s="8">
        <v>10.184050869394799</v>
      </c>
      <c r="I30" s="8">
        <v>34.845517985175896</v>
      </c>
      <c r="J30" s="8">
        <v>24.617712870790129</v>
      </c>
      <c r="K30" s="8">
        <v>20.306918338265735</v>
      </c>
      <c r="L30" s="8">
        <v>13.805610115704475</v>
      </c>
      <c r="M30" s="8">
        <v>10.227815238533868</v>
      </c>
      <c r="N30" s="8">
        <v>23.770801798867659</v>
      </c>
      <c r="O30" s="8">
        <v>15.257910701271232</v>
      </c>
      <c r="P30" s="8">
        <v>10.803935277450664</v>
      </c>
      <c r="Q30" s="8">
        <v>17.542630125467625</v>
      </c>
      <c r="R30" s="8">
        <v>17.464057732672678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51.168075308306221</v>
      </c>
      <c r="E34" s="9">
        <v>31.948037415446709</v>
      </c>
      <c r="F34" s="9">
        <v>6.3753942860710611</v>
      </c>
      <c r="G34" s="9">
        <v>6.3152003810810724</v>
      </c>
      <c r="H34" s="9">
        <v>1.9838662993410978</v>
      </c>
      <c r="I34" s="9">
        <v>4.7101325189574563</v>
      </c>
      <c r="J34" s="9">
        <v>6.1142955997528174</v>
      </c>
      <c r="K34" s="9">
        <v>5.0246889880599293</v>
      </c>
      <c r="L34" s="9">
        <v>5.6652362314886178</v>
      </c>
      <c r="M34" s="9">
        <v>3.775511830110224</v>
      </c>
      <c r="N34" s="9">
        <v>4.1474227454004033</v>
      </c>
      <c r="O34" s="9">
        <v>4.9416609385366081</v>
      </c>
      <c r="P34" s="9">
        <v>3.1176174785492696</v>
      </c>
      <c r="Q34" s="9">
        <v>4.2854409196586714</v>
      </c>
      <c r="R34" s="9">
        <v>3.5115904381892493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16.754250419472235</v>
      </c>
      <c r="D43" s="9">
        <v>82.412321957006483</v>
      </c>
      <c r="E43" s="9">
        <v>39.619902736318146</v>
      </c>
      <c r="F43" s="9">
        <v>0</v>
      </c>
      <c r="G43" s="9">
        <v>0</v>
      </c>
      <c r="H43" s="9">
        <v>3.6328528827544648</v>
      </c>
      <c r="I43" s="9">
        <v>11.01537030571482</v>
      </c>
      <c r="J43" s="9">
        <v>12.574503177774998</v>
      </c>
      <c r="K43" s="9">
        <v>10.214917160835835</v>
      </c>
      <c r="L43" s="9">
        <v>4.6282035692827748</v>
      </c>
      <c r="M43" s="9">
        <v>4.1288020937273737</v>
      </c>
      <c r="N43" s="9">
        <v>5.2929603996572778</v>
      </c>
      <c r="O43" s="9">
        <v>4.6297145470888177</v>
      </c>
      <c r="P43" s="9">
        <v>3.4205679021637501</v>
      </c>
      <c r="Q43" s="9">
        <v>6.6873517544697467</v>
      </c>
      <c r="R43" s="9">
        <v>7.6657254049187022</v>
      </c>
    </row>
    <row r="44" spans="1:18" ht="11.25" customHeight="1" x14ac:dyDescent="0.25">
      <c r="A44" s="59" t="s">
        <v>161</v>
      </c>
      <c r="B44" s="60" t="s">
        <v>160</v>
      </c>
      <c r="C44" s="9">
        <v>22.046442902486788</v>
      </c>
      <c r="D44" s="9">
        <v>23.488231517913018</v>
      </c>
      <c r="E44" s="9">
        <v>10.476414911832141</v>
      </c>
      <c r="F44" s="9">
        <v>4.4762346648336502</v>
      </c>
      <c r="G44" s="9">
        <v>0</v>
      </c>
      <c r="H44" s="9">
        <v>0</v>
      </c>
      <c r="I44" s="9">
        <v>3.5525299616747521</v>
      </c>
      <c r="J44" s="9">
        <v>4.2981709787189128</v>
      </c>
      <c r="K44" s="9">
        <v>1.5155170860664104</v>
      </c>
      <c r="L44" s="9">
        <v>0</v>
      </c>
      <c r="M44" s="9">
        <v>0</v>
      </c>
      <c r="N44" s="9">
        <v>10.94378285855208</v>
      </c>
      <c r="O44" s="9">
        <v>2.2297184389656302</v>
      </c>
      <c r="P44" s="9">
        <v>1.9648035542113664</v>
      </c>
      <c r="Q44" s="9">
        <v>1.295733224790224</v>
      </c>
      <c r="R44" s="9">
        <v>1.2375585120063244</v>
      </c>
    </row>
    <row r="45" spans="1:18" ht="11.25" customHeight="1" x14ac:dyDescent="0.25">
      <c r="A45" s="59" t="s">
        <v>159</v>
      </c>
      <c r="B45" s="60" t="s">
        <v>158</v>
      </c>
      <c r="C45" s="9">
        <v>62.189327123471905</v>
      </c>
      <c r="D45" s="9">
        <v>0</v>
      </c>
      <c r="E45" s="9">
        <v>12.77220050252993</v>
      </c>
      <c r="F45" s="9">
        <v>10.964932417424183</v>
      </c>
      <c r="G45" s="9">
        <v>6.4756650814680201</v>
      </c>
      <c r="H45" s="9">
        <v>4.5673316872992364</v>
      </c>
      <c r="I45" s="9">
        <v>15.567485198828868</v>
      </c>
      <c r="J45" s="9">
        <v>1.6307431145433979</v>
      </c>
      <c r="K45" s="9">
        <v>3.551795103303562</v>
      </c>
      <c r="L45" s="9">
        <v>3.5121703149330825</v>
      </c>
      <c r="M45" s="9">
        <v>2.3235013146962697</v>
      </c>
      <c r="N45" s="9">
        <v>3.3866357952578992</v>
      </c>
      <c r="O45" s="9">
        <v>3.4568167766801756</v>
      </c>
      <c r="P45" s="9">
        <v>2.3009463425262795</v>
      </c>
      <c r="Q45" s="9">
        <v>5.2741042265489853</v>
      </c>
      <c r="R45" s="9">
        <v>5.0491833775584034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62.189327123471905</v>
      </c>
      <c r="D49" s="10">
        <v>0</v>
      </c>
      <c r="E49" s="10">
        <v>0</v>
      </c>
      <c r="F49" s="10">
        <v>6.8890672707433502</v>
      </c>
      <c r="G49" s="10">
        <v>1.6790653205065311</v>
      </c>
      <c r="H49" s="10">
        <v>0</v>
      </c>
      <c r="I49" s="10">
        <v>1.6182081785321454</v>
      </c>
      <c r="J49" s="10">
        <v>1.6307431145433979</v>
      </c>
      <c r="K49" s="10">
        <v>3.551795103303562</v>
      </c>
      <c r="L49" s="10">
        <v>3.5121703149330825</v>
      </c>
      <c r="M49" s="10">
        <v>2.3235013146962697</v>
      </c>
      <c r="N49" s="10">
        <v>3.3866357952578992</v>
      </c>
      <c r="O49" s="10">
        <v>3.4568167766801756</v>
      </c>
      <c r="P49" s="10">
        <v>2.3009463425262795</v>
      </c>
      <c r="Q49" s="10">
        <v>5.2741042265489853</v>
      </c>
      <c r="R49" s="10">
        <v>5.0491833775584034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12.77220050252993</v>
      </c>
      <c r="F51" s="10">
        <v>4.075865146680834</v>
      </c>
      <c r="G51" s="10">
        <v>4.796599760961489</v>
      </c>
      <c r="H51" s="10">
        <v>4.5673316872992364</v>
      </c>
      <c r="I51" s="10">
        <v>13.949277020296723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432.45438639086308</v>
      </c>
      <c r="D52" s="79">
        <v>338.13301615511949</v>
      </c>
      <c r="E52" s="79">
        <v>404.6582218084813</v>
      </c>
      <c r="F52" s="79">
        <v>452.83547491917608</v>
      </c>
      <c r="G52" s="79">
        <v>404.4050997988175</v>
      </c>
      <c r="H52" s="79">
        <v>439.14658337484099</v>
      </c>
      <c r="I52" s="79">
        <v>488.02736131473341</v>
      </c>
      <c r="J52" s="79">
        <v>470.47099421286453</v>
      </c>
      <c r="K52" s="79">
        <v>595.01386354858278</v>
      </c>
      <c r="L52" s="79">
        <v>449.25130803455778</v>
      </c>
      <c r="M52" s="79">
        <v>457.59841764017813</v>
      </c>
      <c r="N52" s="79">
        <v>433.40164378379529</v>
      </c>
      <c r="O52" s="79">
        <v>412.09836111348494</v>
      </c>
      <c r="P52" s="79">
        <v>250.50400575250441</v>
      </c>
      <c r="Q52" s="79">
        <v>301.70132617562518</v>
      </c>
      <c r="R52" s="79">
        <v>423.98866615353461</v>
      </c>
    </row>
    <row r="53" spans="1:18" ht="11.25" customHeight="1" x14ac:dyDescent="0.25">
      <c r="A53" s="56" t="s">
        <v>143</v>
      </c>
      <c r="B53" s="57" t="s">
        <v>142</v>
      </c>
      <c r="C53" s="8">
        <v>432.45438639086308</v>
      </c>
      <c r="D53" s="8">
        <v>338.13301615511949</v>
      </c>
      <c r="E53" s="8">
        <v>404.6582218084813</v>
      </c>
      <c r="F53" s="8">
        <v>452.83547491917608</v>
      </c>
      <c r="G53" s="8">
        <v>404.4050997988175</v>
      </c>
      <c r="H53" s="8">
        <v>439.14658337484099</v>
      </c>
      <c r="I53" s="8">
        <v>488.02736131473341</v>
      </c>
      <c r="J53" s="8">
        <v>470.47099421286453</v>
      </c>
      <c r="K53" s="8">
        <v>595.01386354858278</v>
      </c>
      <c r="L53" s="8">
        <v>449.25130803455778</v>
      </c>
      <c r="M53" s="8">
        <v>457.59841764017813</v>
      </c>
      <c r="N53" s="8">
        <v>433.40164378379529</v>
      </c>
      <c r="O53" s="8">
        <v>412.09836111348494</v>
      </c>
      <c r="P53" s="8">
        <v>250.50400575250441</v>
      </c>
      <c r="Q53" s="8">
        <v>301.70132617562518</v>
      </c>
      <c r="R53" s="8">
        <v>423.98866615353461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15.963949523707393</v>
      </c>
      <c r="I64" s="81">
        <v>45.226936348566568</v>
      </c>
      <c r="J64" s="81">
        <v>29.597047394379597</v>
      </c>
      <c r="K64" s="81">
        <v>35.675190155789316</v>
      </c>
      <c r="L64" s="81">
        <v>57.915226633205265</v>
      </c>
      <c r="M64" s="81">
        <v>61.471781110137179</v>
      </c>
      <c r="N64" s="81">
        <v>51.516424779191091</v>
      </c>
      <c r="O64" s="81">
        <v>52.799314392144453</v>
      </c>
      <c r="P64" s="81">
        <v>44.988176320509787</v>
      </c>
      <c r="Q64" s="81">
        <v>31.996336356209287</v>
      </c>
      <c r="R64" s="81">
        <v>18.772822954509984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15.963949523707393</v>
      </c>
      <c r="I65" s="82">
        <v>45.226936348566568</v>
      </c>
      <c r="J65" s="82">
        <v>29.597047394379597</v>
      </c>
      <c r="K65" s="82">
        <v>35.675190155789316</v>
      </c>
      <c r="L65" s="82">
        <v>57.915226633205265</v>
      </c>
      <c r="M65" s="82">
        <v>61.471781110137179</v>
      </c>
      <c r="N65" s="82">
        <v>51.516424779191091</v>
      </c>
      <c r="O65" s="82">
        <v>52.799314392144453</v>
      </c>
      <c r="P65" s="82">
        <v>44.988176320509787</v>
      </c>
      <c r="Q65" s="82">
        <v>31.996336356209287</v>
      </c>
      <c r="R65" s="82">
        <v>18.772822954509984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1597.571620207669</v>
      </c>
      <c r="D2" s="78">
        <v>1073.4888830427722</v>
      </c>
      <c r="E2" s="78">
        <v>1273.3960841049961</v>
      </c>
      <c r="F2" s="78">
        <v>803.73987931389183</v>
      </c>
      <c r="G2" s="78">
        <v>833.38969557615155</v>
      </c>
      <c r="H2" s="78">
        <v>1272.5857463309289</v>
      </c>
      <c r="I2" s="78">
        <v>899.90967014694013</v>
      </c>
      <c r="J2" s="78">
        <v>783.24850446044411</v>
      </c>
      <c r="K2" s="78">
        <v>770.33883013261197</v>
      </c>
      <c r="L2" s="78">
        <v>878.88251719638038</v>
      </c>
      <c r="M2" s="78">
        <v>582.43072881924468</v>
      </c>
      <c r="N2" s="78">
        <v>868.83686670019677</v>
      </c>
      <c r="O2" s="78">
        <v>1073.1668239281223</v>
      </c>
      <c r="P2" s="78">
        <v>1007.5549913758557</v>
      </c>
      <c r="Q2" s="78">
        <v>760.70714019851562</v>
      </c>
      <c r="R2" s="78">
        <v>463.61972862077147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390.20925046643998</v>
      </c>
      <c r="F3" s="79">
        <v>0</v>
      </c>
      <c r="G3" s="79">
        <v>0</v>
      </c>
      <c r="H3" s="79">
        <v>377.93587176759257</v>
      </c>
      <c r="I3" s="79">
        <v>27.327243599999999</v>
      </c>
      <c r="J3" s="79">
        <v>12.095799596279999</v>
      </c>
      <c r="K3" s="79">
        <v>21.502732818600002</v>
      </c>
      <c r="L3" s="79">
        <v>14.472514909439999</v>
      </c>
      <c r="M3" s="79">
        <v>4.9191955242924443</v>
      </c>
      <c r="N3" s="79">
        <v>7.5731452787481235</v>
      </c>
      <c r="O3" s="79">
        <v>5.1136796359167356</v>
      </c>
      <c r="P3" s="79">
        <v>17.897496103581165</v>
      </c>
      <c r="Q3" s="79">
        <v>15.048407869751241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390.20925046643998</v>
      </c>
      <c r="F4" s="8">
        <v>0</v>
      </c>
      <c r="G4" s="8">
        <v>0</v>
      </c>
      <c r="H4" s="8">
        <v>377.93587176759257</v>
      </c>
      <c r="I4" s="8">
        <v>27.327243599999999</v>
      </c>
      <c r="J4" s="8">
        <v>12.095799596279999</v>
      </c>
      <c r="K4" s="8">
        <v>21.502732818600002</v>
      </c>
      <c r="L4" s="8">
        <v>14.472514909439999</v>
      </c>
      <c r="M4" s="8">
        <v>4.9191955242924443</v>
      </c>
      <c r="N4" s="8">
        <v>7.5731452787481235</v>
      </c>
      <c r="O4" s="8">
        <v>5.1136796359167356</v>
      </c>
      <c r="P4" s="8">
        <v>17.897496103581165</v>
      </c>
      <c r="Q4" s="8">
        <v>15.048407869751241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344.33889760447369</v>
      </c>
      <c r="I5" s="9">
        <v>0</v>
      </c>
      <c r="J5" s="9">
        <v>0</v>
      </c>
      <c r="K5" s="9">
        <v>0</v>
      </c>
      <c r="L5" s="9">
        <v>2.3766257156399999</v>
      </c>
      <c r="M5" s="9">
        <v>4.9191955242924443</v>
      </c>
      <c r="N5" s="9">
        <v>7.5731452787481235</v>
      </c>
      <c r="O5" s="9">
        <v>5.1136796359167356</v>
      </c>
      <c r="P5" s="9">
        <v>17.897496103581165</v>
      </c>
      <c r="Q5" s="9">
        <v>15.048407869751241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2.6539329482968426</v>
      </c>
      <c r="O6" s="10">
        <v>2.6540540192355389</v>
      </c>
      <c r="P6" s="10">
        <v>10.518412180093291</v>
      </c>
      <c r="Q6" s="10">
        <v>5.2098001066388395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344.33889760447369</v>
      </c>
      <c r="I8" s="10">
        <v>0</v>
      </c>
      <c r="J8" s="10">
        <v>0</v>
      </c>
      <c r="K8" s="10">
        <v>0</v>
      </c>
      <c r="L8" s="10">
        <v>2.3766257156399999</v>
      </c>
      <c r="M8" s="10">
        <v>4.9191955242924443</v>
      </c>
      <c r="N8" s="10">
        <v>4.9192123304512814</v>
      </c>
      <c r="O8" s="10">
        <v>2.4596256166811963</v>
      </c>
      <c r="P8" s="10">
        <v>7.3790839234878733</v>
      </c>
      <c r="Q8" s="10">
        <v>9.8386077631124014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390.20925046643998</v>
      </c>
      <c r="F11" s="9">
        <v>0</v>
      </c>
      <c r="G11" s="9">
        <v>0</v>
      </c>
      <c r="H11" s="9">
        <v>33.596974163118865</v>
      </c>
      <c r="I11" s="9">
        <v>27.327243599999999</v>
      </c>
      <c r="J11" s="9">
        <v>12.095799596279999</v>
      </c>
      <c r="K11" s="9">
        <v>21.502732818600002</v>
      </c>
      <c r="L11" s="9">
        <v>12.0958891938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390.20925046643998</v>
      </c>
      <c r="F12" s="10">
        <v>0</v>
      </c>
      <c r="G12" s="10">
        <v>0</v>
      </c>
      <c r="H12" s="10">
        <v>33.596974163118865</v>
      </c>
      <c r="I12" s="10">
        <v>27.327243599999999</v>
      </c>
      <c r="J12" s="10">
        <v>12.095799596279999</v>
      </c>
      <c r="K12" s="10">
        <v>21.502732818600002</v>
      </c>
      <c r="L12" s="10">
        <v>12.0958891938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752.3114407717967</v>
      </c>
      <c r="D21" s="79">
        <v>234.436033487016</v>
      </c>
      <c r="E21" s="79">
        <v>185.136340269492</v>
      </c>
      <c r="F21" s="79">
        <v>197.52115575834773</v>
      </c>
      <c r="G21" s="79">
        <v>199.68840521629949</v>
      </c>
      <c r="H21" s="79">
        <v>218.3198567248713</v>
      </c>
      <c r="I21" s="79">
        <v>218.68251088885205</v>
      </c>
      <c r="J21" s="79">
        <v>193.35207308176803</v>
      </c>
      <c r="K21" s="79">
        <v>177.609366369648</v>
      </c>
      <c r="L21" s="79">
        <v>135.35198831746828</v>
      </c>
      <c r="M21" s="79">
        <v>82.31994105502541</v>
      </c>
      <c r="N21" s="79">
        <v>64.027127907739271</v>
      </c>
      <c r="O21" s="79">
        <v>57.744730120904876</v>
      </c>
      <c r="P21" s="79">
        <v>64.324416698074884</v>
      </c>
      <c r="Q21" s="79">
        <v>45.851654659788281</v>
      </c>
      <c r="R21" s="79">
        <v>33.837460165132605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752.3114407717967</v>
      </c>
      <c r="D30" s="8">
        <v>234.436033487016</v>
      </c>
      <c r="E30" s="8">
        <v>185.136340269492</v>
      </c>
      <c r="F30" s="8">
        <v>197.52115575834773</v>
      </c>
      <c r="G30" s="8">
        <v>199.68840521629949</v>
      </c>
      <c r="H30" s="8">
        <v>218.3198567248713</v>
      </c>
      <c r="I30" s="8">
        <v>218.68251088885205</v>
      </c>
      <c r="J30" s="8">
        <v>193.35207308176803</v>
      </c>
      <c r="K30" s="8">
        <v>177.609366369648</v>
      </c>
      <c r="L30" s="8">
        <v>135.35198831746828</v>
      </c>
      <c r="M30" s="8">
        <v>82.31994105502541</v>
      </c>
      <c r="N30" s="8">
        <v>64.027127907739271</v>
      </c>
      <c r="O30" s="8">
        <v>57.744730120904876</v>
      </c>
      <c r="P30" s="8">
        <v>64.324416698074884</v>
      </c>
      <c r="Q30" s="8">
        <v>45.851654659788281</v>
      </c>
      <c r="R30" s="8">
        <v>33.837460165132605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568.90933680779858</v>
      </c>
      <c r="D34" s="9">
        <v>23.248225271628005</v>
      </c>
      <c r="E34" s="9">
        <v>20.344360144392002</v>
      </c>
      <c r="F34" s="9">
        <v>23.241224314008004</v>
      </c>
      <c r="G34" s="9">
        <v>34.858058595768007</v>
      </c>
      <c r="H34" s="9">
        <v>34.830584966201499</v>
      </c>
      <c r="I34" s="9">
        <v>31.956808920624006</v>
      </c>
      <c r="J34" s="9">
        <v>37.766626253028008</v>
      </c>
      <c r="K34" s="9">
        <v>40.675801540572003</v>
      </c>
      <c r="L34" s="9">
        <v>23.240695939848003</v>
      </c>
      <c r="M34" s="9">
        <v>26.123458729604014</v>
      </c>
      <c r="N34" s="9">
        <v>23.220943964011493</v>
      </c>
      <c r="O34" s="9">
        <v>23.220410040924079</v>
      </c>
      <c r="P34" s="9">
        <v>17.415911066966693</v>
      </c>
      <c r="Q34" s="9">
        <v>14.513239812680448</v>
      </c>
      <c r="R34" s="9">
        <v>8.7077557182124217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28.602069208013148</v>
      </c>
      <c r="D43" s="9">
        <v>31.647184719228004</v>
      </c>
      <c r="E43" s="9">
        <v>25.442657361108001</v>
      </c>
      <c r="F43" s="9">
        <v>38.159720215819696</v>
      </c>
      <c r="G43" s="9">
        <v>31.645261219579119</v>
      </c>
      <c r="H43" s="9">
        <v>31.78831777802457</v>
      </c>
      <c r="I43" s="9">
        <v>35.0565568353</v>
      </c>
      <c r="J43" s="9">
        <v>28.546937612388003</v>
      </c>
      <c r="K43" s="9">
        <v>25.441850732220001</v>
      </c>
      <c r="L43" s="9">
        <v>22.338128916324003</v>
      </c>
      <c r="M43" s="9">
        <v>19.044482580584873</v>
      </c>
      <c r="N43" s="9">
        <v>22.230147060502148</v>
      </c>
      <c r="O43" s="9">
        <v>19.044344898766763</v>
      </c>
      <c r="P43" s="9">
        <v>19.043925822161228</v>
      </c>
      <c r="Q43" s="9">
        <v>15.858086066871298</v>
      </c>
      <c r="R43" s="9">
        <v>12.745724372426059</v>
      </c>
    </row>
    <row r="44" spans="1:18" ht="11.25" customHeight="1" x14ac:dyDescent="0.25">
      <c r="A44" s="59" t="s">
        <v>161</v>
      </c>
      <c r="B44" s="60" t="s">
        <v>160</v>
      </c>
      <c r="C44" s="9">
        <v>154.80003475598494</v>
      </c>
      <c r="D44" s="9">
        <v>179.54062349616001</v>
      </c>
      <c r="E44" s="9">
        <v>139.34932276399201</v>
      </c>
      <c r="F44" s="9">
        <v>136.12021122852002</v>
      </c>
      <c r="G44" s="9">
        <v>133.18508540095237</v>
      </c>
      <c r="H44" s="9">
        <v>151.70095398064524</v>
      </c>
      <c r="I44" s="9">
        <v>151.66914513292804</v>
      </c>
      <c r="J44" s="9">
        <v>127.03850921635201</v>
      </c>
      <c r="K44" s="9">
        <v>111.49171409685601</v>
      </c>
      <c r="L44" s="9">
        <v>89.773163461296264</v>
      </c>
      <c r="M44" s="9">
        <v>37.151999744836523</v>
      </c>
      <c r="N44" s="9">
        <v>18.576036883225626</v>
      </c>
      <c r="O44" s="9">
        <v>15.479975181214032</v>
      </c>
      <c r="P44" s="9">
        <v>27.864579808946964</v>
      </c>
      <c r="Q44" s="9">
        <v>15.480328780236537</v>
      </c>
      <c r="R44" s="9">
        <v>12.383980074494128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845.26017943587226</v>
      </c>
      <c r="D52" s="79">
        <v>839.0528495557561</v>
      </c>
      <c r="E52" s="79">
        <v>698.05049336906404</v>
      </c>
      <c r="F52" s="79">
        <v>606.2187235555441</v>
      </c>
      <c r="G52" s="79">
        <v>633.70129035985212</v>
      </c>
      <c r="H52" s="79">
        <v>676.3300178384651</v>
      </c>
      <c r="I52" s="79">
        <v>653.89991565808805</v>
      </c>
      <c r="J52" s="79">
        <v>577.80063178239607</v>
      </c>
      <c r="K52" s="79">
        <v>571.22673094436402</v>
      </c>
      <c r="L52" s="79">
        <v>729.05801396947209</v>
      </c>
      <c r="M52" s="79">
        <v>495.19159223992682</v>
      </c>
      <c r="N52" s="79">
        <v>797.23659351370941</v>
      </c>
      <c r="O52" s="79">
        <v>1010.3084141713007</v>
      </c>
      <c r="P52" s="79">
        <v>925.3330785741997</v>
      </c>
      <c r="Q52" s="79">
        <v>699.80707766897615</v>
      </c>
      <c r="R52" s="79">
        <v>429.78226845563887</v>
      </c>
    </row>
    <row r="53" spans="1:18" ht="11.25" customHeight="1" x14ac:dyDescent="0.25">
      <c r="A53" s="56" t="s">
        <v>143</v>
      </c>
      <c r="B53" s="57" t="s">
        <v>142</v>
      </c>
      <c r="C53" s="8">
        <v>845.26017943587226</v>
      </c>
      <c r="D53" s="8">
        <v>839.0528495557561</v>
      </c>
      <c r="E53" s="8">
        <v>698.05049336906404</v>
      </c>
      <c r="F53" s="8">
        <v>606.2187235555441</v>
      </c>
      <c r="G53" s="8">
        <v>633.70129035985212</v>
      </c>
      <c r="H53" s="8">
        <v>676.3300178384651</v>
      </c>
      <c r="I53" s="8">
        <v>653.89991565808805</v>
      </c>
      <c r="J53" s="8">
        <v>577.80063178239607</v>
      </c>
      <c r="K53" s="8">
        <v>571.22673094436402</v>
      </c>
      <c r="L53" s="8">
        <v>729.05801396947209</v>
      </c>
      <c r="M53" s="8">
        <v>495.19159223992682</v>
      </c>
      <c r="N53" s="8">
        <v>797.23659351370941</v>
      </c>
      <c r="O53" s="8">
        <v>1010.3084141713007</v>
      </c>
      <c r="P53" s="8">
        <v>925.3330785741997</v>
      </c>
      <c r="Q53" s="8">
        <v>699.80707766897615</v>
      </c>
      <c r="R53" s="8">
        <v>429.78226845563887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277.3072013787579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277.3072013787579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186.27477987409762</v>
      </c>
      <c r="D2" s="78">
        <v>127.45634979998816</v>
      </c>
      <c r="E2" s="78">
        <v>175.96517880776031</v>
      </c>
      <c r="F2" s="78">
        <v>217.30875352940632</v>
      </c>
      <c r="G2" s="78">
        <v>227.46738994961947</v>
      </c>
      <c r="H2" s="78">
        <v>400.88646291920003</v>
      </c>
      <c r="I2" s="78">
        <v>396.40441424188799</v>
      </c>
      <c r="J2" s="78">
        <v>374.87442199569438</v>
      </c>
      <c r="K2" s="78">
        <v>377.22202833939048</v>
      </c>
      <c r="L2" s="78">
        <v>232.90465684749012</v>
      </c>
      <c r="M2" s="78">
        <v>259.57309720551643</v>
      </c>
      <c r="N2" s="78">
        <v>314.77524879757402</v>
      </c>
      <c r="O2" s="78">
        <v>349.86442578680129</v>
      </c>
      <c r="P2" s="78">
        <v>379.90392832787927</v>
      </c>
      <c r="Q2" s="78">
        <v>351.97626139596701</v>
      </c>
      <c r="R2" s="78">
        <v>329.10537251159474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97.765219226450853</v>
      </c>
      <c r="F3" s="79">
        <v>0</v>
      </c>
      <c r="G3" s="79">
        <v>0</v>
      </c>
      <c r="H3" s="79">
        <v>187.7464283233773</v>
      </c>
      <c r="I3" s="79">
        <v>16.351670047910638</v>
      </c>
      <c r="J3" s="79">
        <v>7.2955728531877151</v>
      </c>
      <c r="K3" s="79">
        <v>13.732662338259455</v>
      </c>
      <c r="L3" s="79">
        <v>7.224436394167034</v>
      </c>
      <c r="M3" s="79">
        <v>2.7886361861571345</v>
      </c>
      <c r="N3" s="79">
        <v>4.4809497008083206</v>
      </c>
      <c r="O3" s="79">
        <v>3.0554623665915983</v>
      </c>
      <c r="P3" s="79">
        <v>10.826180954390768</v>
      </c>
      <c r="Q3" s="79">
        <v>9.2095550174479257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97.765219226450853</v>
      </c>
      <c r="F4" s="8">
        <v>0</v>
      </c>
      <c r="G4" s="8">
        <v>0</v>
      </c>
      <c r="H4" s="8">
        <v>187.7464283233773</v>
      </c>
      <c r="I4" s="8">
        <v>16.351670047910638</v>
      </c>
      <c r="J4" s="8">
        <v>7.2955728531877151</v>
      </c>
      <c r="K4" s="8">
        <v>13.732662338259455</v>
      </c>
      <c r="L4" s="8">
        <v>7.224436394167034</v>
      </c>
      <c r="M4" s="8">
        <v>2.7886361861571345</v>
      </c>
      <c r="N4" s="8">
        <v>4.4809497008083206</v>
      </c>
      <c r="O4" s="8">
        <v>3.0554623665915983</v>
      </c>
      <c r="P4" s="8">
        <v>10.826180954390768</v>
      </c>
      <c r="Q4" s="8">
        <v>9.2095550174479257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171.05652833558992</v>
      </c>
      <c r="I5" s="9">
        <v>0</v>
      </c>
      <c r="J5" s="9">
        <v>0</v>
      </c>
      <c r="K5" s="9">
        <v>0</v>
      </c>
      <c r="L5" s="9">
        <v>1.1863716446533792</v>
      </c>
      <c r="M5" s="9">
        <v>2.7886361861571345</v>
      </c>
      <c r="N5" s="9">
        <v>4.4809497008083206</v>
      </c>
      <c r="O5" s="9">
        <v>3.0554623665915983</v>
      </c>
      <c r="P5" s="9">
        <v>10.826180954390768</v>
      </c>
      <c r="Q5" s="9">
        <v>9.2095550174479257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1.5703039639300183</v>
      </c>
      <c r="O6" s="10">
        <v>1.5858174058691474</v>
      </c>
      <c r="P6" s="10">
        <v>6.3625790420913919</v>
      </c>
      <c r="Q6" s="10">
        <v>3.1883732237508524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171.05652833558992</v>
      </c>
      <c r="I8" s="10">
        <v>0</v>
      </c>
      <c r="J8" s="10">
        <v>0</v>
      </c>
      <c r="K8" s="10">
        <v>0</v>
      </c>
      <c r="L8" s="10">
        <v>1.1863716446533792</v>
      </c>
      <c r="M8" s="10">
        <v>2.7886361861571345</v>
      </c>
      <c r="N8" s="10">
        <v>2.9106457368783025</v>
      </c>
      <c r="O8" s="10">
        <v>1.4696449607224511</v>
      </c>
      <c r="P8" s="10">
        <v>4.4636019122993771</v>
      </c>
      <c r="Q8" s="10">
        <v>6.0211817936970737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97.765219226450853</v>
      </c>
      <c r="F11" s="9">
        <v>0</v>
      </c>
      <c r="G11" s="9">
        <v>0</v>
      </c>
      <c r="H11" s="9">
        <v>16.689899987787378</v>
      </c>
      <c r="I11" s="9">
        <v>16.351670047910638</v>
      </c>
      <c r="J11" s="9">
        <v>7.2955728531877151</v>
      </c>
      <c r="K11" s="9">
        <v>13.732662338259455</v>
      </c>
      <c r="L11" s="9">
        <v>6.038064749513655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97.765219226450853</v>
      </c>
      <c r="F12" s="10">
        <v>0</v>
      </c>
      <c r="G12" s="10">
        <v>0</v>
      </c>
      <c r="H12" s="10">
        <v>16.689899987787378</v>
      </c>
      <c r="I12" s="10">
        <v>16.351670047910638</v>
      </c>
      <c r="J12" s="10">
        <v>7.2955728531877151</v>
      </c>
      <c r="K12" s="10">
        <v>13.732662338259455</v>
      </c>
      <c r="L12" s="10">
        <v>6.038064749513655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54.496286796207556</v>
      </c>
      <c r="D21" s="79">
        <v>49.401016873895671</v>
      </c>
      <c r="E21" s="79">
        <v>39.291228642040451</v>
      </c>
      <c r="F21" s="79">
        <v>66.591733588359745</v>
      </c>
      <c r="G21" s="79">
        <v>65.789369865314598</v>
      </c>
      <c r="H21" s="79">
        <v>97.260075554945757</v>
      </c>
      <c r="I21" s="79">
        <v>107.17318688711795</v>
      </c>
      <c r="J21" s="79">
        <v>92.425657940929369</v>
      </c>
      <c r="K21" s="79">
        <v>86.340954911761429</v>
      </c>
      <c r="L21" s="79">
        <v>52.865265972682835</v>
      </c>
      <c r="M21" s="79">
        <v>32.205028223153207</v>
      </c>
      <c r="N21" s="79">
        <v>23.190036189340361</v>
      </c>
      <c r="O21" s="79">
        <v>21.148869102859365</v>
      </c>
      <c r="P21" s="79">
        <v>29.792884650706384</v>
      </c>
      <c r="Q21" s="79">
        <v>20.723913365574532</v>
      </c>
      <c r="R21" s="79">
        <v>17.648206559210195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54.496286796207556</v>
      </c>
      <c r="D30" s="8">
        <v>49.401016873895671</v>
      </c>
      <c r="E30" s="8">
        <v>39.291228642040451</v>
      </c>
      <c r="F30" s="8">
        <v>66.591733588359745</v>
      </c>
      <c r="G30" s="8">
        <v>65.789369865314598</v>
      </c>
      <c r="H30" s="8">
        <v>97.260075554945757</v>
      </c>
      <c r="I30" s="8">
        <v>107.17318688711795</v>
      </c>
      <c r="J30" s="8">
        <v>92.425657940929369</v>
      </c>
      <c r="K30" s="8">
        <v>86.340954911761429</v>
      </c>
      <c r="L30" s="8">
        <v>52.865265972682835</v>
      </c>
      <c r="M30" s="8">
        <v>32.205028223153207</v>
      </c>
      <c r="N30" s="8">
        <v>23.190036189340361</v>
      </c>
      <c r="O30" s="8">
        <v>21.148869102859365</v>
      </c>
      <c r="P30" s="8">
        <v>29.792884650706384</v>
      </c>
      <c r="Q30" s="8">
        <v>20.723913365574532</v>
      </c>
      <c r="R30" s="8">
        <v>17.648206559210195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9.46447384059238E-15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6.4721105186268417</v>
      </c>
      <c r="D43" s="9">
        <v>4.1396745212051167</v>
      </c>
      <c r="E43" s="9">
        <v>2.7374058504284386</v>
      </c>
      <c r="F43" s="9">
        <v>9.8430188600135047</v>
      </c>
      <c r="G43" s="9">
        <v>9.3778084230011736</v>
      </c>
      <c r="H43" s="9">
        <v>8.1581629151425012</v>
      </c>
      <c r="I43" s="9">
        <v>16.419657041088708</v>
      </c>
      <c r="J43" s="9">
        <v>15.802472200212129</v>
      </c>
      <c r="K43" s="9">
        <v>15.137072311244104</v>
      </c>
      <c r="L43" s="9">
        <v>8.0520104060046727</v>
      </c>
      <c r="M43" s="9">
        <v>11.143980666712835</v>
      </c>
      <c r="N43" s="9">
        <v>12.198792280725703</v>
      </c>
      <c r="O43" s="9">
        <v>11.899466525943302</v>
      </c>
      <c r="P43" s="9">
        <v>12.937622803806933</v>
      </c>
      <c r="Q43" s="9">
        <v>11.250024777244578</v>
      </c>
      <c r="R43" s="9">
        <v>9.0763045008221557</v>
      </c>
    </row>
    <row r="44" spans="1:18" ht="11.25" customHeight="1" x14ac:dyDescent="0.25">
      <c r="A44" s="59" t="s">
        <v>161</v>
      </c>
      <c r="B44" s="60" t="s">
        <v>160</v>
      </c>
      <c r="C44" s="9">
        <v>48.024176277580715</v>
      </c>
      <c r="D44" s="9">
        <v>45.261342352690541</v>
      </c>
      <c r="E44" s="9">
        <v>36.553822791612014</v>
      </c>
      <c r="F44" s="9">
        <v>56.748714728346243</v>
      </c>
      <c r="G44" s="9">
        <v>56.41156144231342</v>
      </c>
      <c r="H44" s="9">
        <v>89.10191263980326</v>
      </c>
      <c r="I44" s="9">
        <v>90.753529846029238</v>
      </c>
      <c r="J44" s="9">
        <v>76.623185740717247</v>
      </c>
      <c r="K44" s="9">
        <v>71.203882600517318</v>
      </c>
      <c r="L44" s="9">
        <v>44.813255566678158</v>
      </c>
      <c r="M44" s="9">
        <v>21.061047556440368</v>
      </c>
      <c r="N44" s="9">
        <v>10.99124390861466</v>
      </c>
      <c r="O44" s="9">
        <v>9.2494025769160615</v>
      </c>
      <c r="P44" s="9">
        <v>16.855261846899452</v>
      </c>
      <c r="Q44" s="9">
        <v>9.4738885883299524</v>
      </c>
      <c r="R44" s="9">
        <v>8.5719020583880372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131.77849307789006</v>
      </c>
      <c r="D52" s="79">
        <v>78.05533292609249</v>
      </c>
      <c r="E52" s="79">
        <v>38.908730939268999</v>
      </c>
      <c r="F52" s="79">
        <v>150.71701994104657</v>
      </c>
      <c r="G52" s="79">
        <v>161.67802008430488</v>
      </c>
      <c r="H52" s="79">
        <v>115.87995904087693</v>
      </c>
      <c r="I52" s="79">
        <v>272.8795573068594</v>
      </c>
      <c r="J52" s="79">
        <v>275.15319120157727</v>
      </c>
      <c r="K52" s="79">
        <v>277.14841108936957</v>
      </c>
      <c r="L52" s="79">
        <v>172.81495448064024</v>
      </c>
      <c r="M52" s="79">
        <v>224.57943279620611</v>
      </c>
      <c r="N52" s="79">
        <v>287.10426290742532</v>
      </c>
      <c r="O52" s="79">
        <v>325.66009431735034</v>
      </c>
      <c r="P52" s="79">
        <v>339.28486272278212</v>
      </c>
      <c r="Q52" s="79">
        <v>322.04279301294457</v>
      </c>
      <c r="R52" s="79">
        <v>311.45716595238451</v>
      </c>
    </row>
    <row r="53" spans="1:18" ht="11.25" customHeight="1" x14ac:dyDescent="0.25">
      <c r="A53" s="56" t="s">
        <v>143</v>
      </c>
      <c r="B53" s="57" t="s">
        <v>142</v>
      </c>
      <c r="C53" s="8">
        <v>131.77849307789006</v>
      </c>
      <c r="D53" s="8">
        <v>78.05533292609249</v>
      </c>
      <c r="E53" s="8">
        <v>38.908730939268999</v>
      </c>
      <c r="F53" s="8">
        <v>150.71701994104657</v>
      </c>
      <c r="G53" s="8">
        <v>161.67802008430488</v>
      </c>
      <c r="H53" s="8">
        <v>115.87995904087693</v>
      </c>
      <c r="I53" s="8">
        <v>272.8795573068594</v>
      </c>
      <c r="J53" s="8">
        <v>275.15319120157727</v>
      </c>
      <c r="K53" s="8">
        <v>277.14841108936957</v>
      </c>
      <c r="L53" s="8">
        <v>172.81495448064024</v>
      </c>
      <c r="M53" s="8">
        <v>224.57943279620611</v>
      </c>
      <c r="N53" s="8">
        <v>287.10426290742532</v>
      </c>
      <c r="O53" s="8">
        <v>325.66009431735034</v>
      </c>
      <c r="P53" s="8">
        <v>339.28486272278212</v>
      </c>
      <c r="Q53" s="8">
        <v>322.04279301294457</v>
      </c>
      <c r="R53" s="8">
        <v>311.45716595238451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153.33430820927322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153.33430820927322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305.8979182255797</v>
      </c>
      <c r="D2" s="78">
        <v>277.2756744829644</v>
      </c>
      <c r="E2" s="78">
        <v>338.5139252016325</v>
      </c>
      <c r="F2" s="78">
        <v>228.09761295607626</v>
      </c>
      <c r="G2" s="78">
        <v>237.92564679549821</v>
      </c>
      <c r="H2" s="78">
        <v>290.16103367581479</v>
      </c>
      <c r="I2" s="78">
        <v>240.49496712851615</v>
      </c>
      <c r="J2" s="78">
        <v>191.54857201558559</v>
      </c>
      <c r="K2" s="78">
        <v>185.12090035589046</v>
      </c>
      <c r="L2" s="78">
        <v>228.88658458142265</v>
      </c>
      <c r="M2" s="78">
        <v>135.82297538098973</v>
      </c>
      <c r="N2" s="78">
        <v>202.63588632783183</v>
      </c>
      <c r="O2" s="78">
        <v>231.36624049128042</v>
      </c>
      <c r="P2" s="78">
        <v>244.76736553911763</v>
      </c>
      <c r="Q2" s="78">
        <v>172.44264674254131</v>
      </c>
      <c r="R2" s="78">
        <v>40.642353629982949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109.86695548171454</v>
      </c>
      <c r="F3" s="79">
        <v>0</v>
      </c>
      <c r="G3" s="79">
        <v>0</v>
      </c>
      <c r="H3" s="79">
        <v>68.240193805707875</v>
      </c>
      <c r="I3" s="79">
        <v>5.9405599368470314</v>
      </c>
      <c r="J3" s="79">
        <v>2.5649938143923499</v>
      </c>
      <c r="K3" s="79">
        <v>4.2124195508019433</v>
      </c>
      <c r="L3" s="79">
        <v>3.5580467422613511</v>
      </c>
      <c r="M3" s="79">
        <v>1.0253322237463844</v>
      </c>
      <c r="N3" s="79">
        <v>1.4189042024682113</v>
      </c>
      <c r="O3" s="79">
        <v>0.98101677193480996</v>
      </c>
      <c r="P3" s="79">
        <v>3.4460807280692984</v>
      </c>
      <c r="Q3" s="79">
        <v>2.7869554041344999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109.86695548171454</v>
      </c>
      <c r="F4" s="8">
        <v>0</v>
      </c>
      <c r="G4" s="8">
        <v>0</v>
      </c>
      <c r="H4" s="8">
        <v>68.240193805707875</v>
      </c>
      <c r="I4" s="8">
        <v>5.9405599368470314</v>
      </c>
      <c r="J4" s="8">
        <v>2.5649938143923499</v>
      </c>
      <c r="K4" s="8">
        <v>4.2124195508019433</v>
      </c>
      <c r="L4" s="8">
        <v>3.5580467422613511</v>
      </c>
      <c r="M4" s="8">
        <v>1.0253322237463844</v>
      </c>
      <c r="N4" s="8">
        <v>1.4189042024682113</v>
      </c>
      <c r="O4" s="8">
        <v>0.98101677193480996</v>
      </c>
      <c r="P4" s="8">
        <v>3.4460807280692984</v>
      </c>
      <c r="Q4" s="8">
        <v>2.7869554041344999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62.173915901327213</v>
      </c>
      <c r="I5" s="9">
        <v>0</v>
      </c>
      <c r="J5" s="9">
        <v>0</v>
      </c>
      <c r="K5" s="9">
        <v>0</v>
      </c>
      <c r="L5" s="9">
        <v>0.58428997572438202</v>
      </c>
      <c r="M5" s="9">
        <v>1.0253322237463844</v>
      </c>
      <c r="N5" s="9">
        <v>1.4189042024682113</v>
      </c>
      <c r="O5" s="9">
        <v>0.98101677193480996</v>
      </c>
      <c r="P5" s="9">
        <v>3.4460807280692984</v>
      </c>
      <c r="Q5" s="9">
        <v>2.7869554041344999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0.49724077312692511</v>
      </c>
      <c r="O6" s="10">
        <v>0.50915811937137379</v>
      </c>
      <c r="P6" s="10">
        <v>2.0252719874293494</v>
      </c>
      <c r="Q6" s="10">
        <v>0.96485161003930331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62.173915901327213</v>
      </c>
      <c r="I8" s="10">
        <v>0</v>
      </c>
      <c r="J8" s="10">
        <v>0</v>
      </c>
      <c r="K8" s="10">
        <v>0</v>
      </c>
      <c r="L8" s="10">
        <v>0.58428997572438202</v>
      </c>
      <c r="M8" s="10">
        <v>1.0253322237463844</v>
      </c>
      <c r="N8" s="10">
        <v>0.9216634293412862</v>
      </c>
      <c r="O8" s="10">
        <v>0.47185865256343618</v>
      </c>
      <c r="P8" s="10">
        <v>1.420808740639949</v>
      </c>
      <c r="Q8" s="10">
        <v>1.8221037940951965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109.86695548171454</v>
      </c>
      <c r="F11" s="9">
        <v>0</v>
      </c>
      <c r="G11" s="9">
        <v>0</v>
      </c>
      <c r="H11" s="9">
        <v>6.0662779043806667</v>
      </c>
      <c r="I11" s="9">
        <v>5.9405599368470314</v>
      </c>
      <c r="J11" s="9">
        <v>2.5649938143923499</v>
      </c>
      <c r="K11" s="9">
        <v>4.2124195508019433</v>
      </c>
      <c r="L11" s="9">
        <v>2.9737567665369693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109.86695548171454</v>
      </c>
      <c r="F12" s="10">
        <v>0</v>
      </c>
      <c r="G12" s="10">
        <v>0</v>
      </c>
      <c r="H12" s="10">
        <v>6.0662779043806667</v>
      </c>
      <c r="I12" s="10">
        <v>5.9405599368470314</v>
      </c>
      <c r="J12" s="10">
        <v>2.5649938143923499</v>
      </c>
      <c r="K12" s="10">
        <v>4.2124195508019433</v>
      </c>
      <c r="L12" s="10">
        <v>2.9737567665369693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122.2858342576244</v>
      </c>
      <c r="D21" s="79">
        <v>62.025466008061898</v>
      </c>
      <c r="E21" s="79">
        <v>49.756082965410883</v>
      </c>
      <c r="F21" s="79">
        <v>50.646937328024578</v>
      </c>
      <c r="G21" s="79">
        <v>50.276748419053845</v>
      </c>
      <c r="H21" s="79">
        <v>42.532145881616771</v>
      </c>
      <c r="I21" s="79">
        <v>50.272512076095907</v>
      </c>
      <c r="J21" s="79">
        <v>42.662116192382662</v>
      </c>
      <c r="K21" s="79">
        <v>37.429262169770212</v>
      </c>
      <c r="L21" s="79">
        <v>32.192977812159128</v>
      </c>
      <c r="M21" s="79">
        <v>16.795212106352594</v>
      </c>
      <c r="N21" s="79">
        <v>11.935030258222984</v>
      </c>
      <c r="O21" s="79">
        <v>10.413742043177152</v>
      </c>
      <c r="P21" s="79">
        <v>11.7627155876723</v>
      </c>
      <c r="Q21" s="79">
        <v>7.9604822727905553</v>
      </c>
      <c r="R21" s="79">
        <v>4.3068014736374565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122.2858342576244</v>
      </c>
      <c r="D30" s="8">
        <v>62.025466008061898</v>
      </c>
      <c r="E30" s="8">
        <v>49.756082965410883</v>
      </c>
      <c r="F30" s="8">
        <v>50.646937328024578</v>
      </c>
      <c r="G30" s="8">
        <v>50.276748419053845</v>
      </c>
      <c r="H30" s="8">
        <v>42.532145881616771</v>
      </c>
      <c r="I30" s="8">
        <v>50.272512076095907</v>
      </c>
      <c r="J30" s="8">
        <v>42.662116192382662</v>
      </c>
      <c r="K30" s="8">
        <v>37.429262169770212</v>
      </c>
      <c r="L30" s="8">
        <v>32.192977812159128</v>
      </c>
      <c r="M30" s="8">
        <v>16.795212106352594</v>
      </c>
      <c r="N30" s="8">
        <v>11.935030258222984</v>
      </c>
      <c r="O30" s="8">
        <v>10.413742043177152</v>
      </c>
      <c r="P30" s="8">
        <v>11.7627155876723</v>
      </c>
      <c r="Q30" s="8">
        <v>7.9604822727905553</v>
      </c>
      <c r="R30" s="8">
        <v>4.3068014736374565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77.834595002707914</v>
      </c>
      <c r="D34" s="9">
        <v>3.3825623367344568</v>
      </c>
      <c r="E34" s="9">
        <v>3.1438859342648997</v>
      </c>
      <c r="F34" s="9">
        <v>4.295225998603363</v>
      </c>
      <c r="G34" s="9">
        <v>6.6203114273112664</v>
      </c>
      <c r="H34" s="9">
        <v>6.6949173260967569</v>
      </c>
      <c r="I34" s="9">
        <v>8.173852600593726</v>
      </c>
      <c r="J34" s="9">
        <v>9.4289121590365745</v>
      </c>
      <c r="K34" s="9">
        <v>10.427707256205244</v>
      </c>
      <c r="L34" s="9">
        <v>4.9715180408204507</v>
      </c>
      <c r="M34" s="9">
        <v>5.4702610839097225</v>
      </c>
      <c r="N34" s="9">
        <v>4.5284417418900409</v>
      </c>
      <c r="O34" s="9">
        <v>4.791945612710796</v>
      </c>
      <c r="P34" s="9">
        <v>3.7230640244452209</v>
      </c>
      <c r="Q34" s="9">
        <v>3.0078314923575165</v>
      </c>
      <c r="R34" s="9">
        <v>1.7895436884858309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5.9023572193272171</v>
      </c>
      <c r="D43" s="9">
        <v>7.9216997926407249</v>
      </c>
      <c r="E43" s="9">
        <v>6.3021973352036635</v>
      </c>
      <c r="F43" s="9">
        <v>11.117397137612823</v>
      </c>
      <c r="G43" s="9">
        <v>8.9638922595970243</v>
      </c>
      <c r="H43" s="9">
        <v>7.6956242749139827</v>
      </c>
      <c r="I43" s="9">
        <v>9.1279120257846333</v>
      </c>
      <c r="J43" s="9">
        <v>6.2938530846264316</v>
      </c>
      <c r="K43" s="9">
        <v>5.1601508382761416</v>
      </c>
      <c r="L43" s="9">
        <v>5.1508580967386139</v>
      </c>
      <c r="M43" s="9">
        <v>3.5811761863171006</v>
      </c>
      <c r="N43" s="9">
        <v>3.9261829742950156</v>
      </c>
      <c r="O43" s="9">
        <v>2.6520923498189299</v>
      </c>
      <c r="P43" s="9">
        <v>2.6744546150267454</v>
      </c>
      <c r="Q43" s="9">
        <v>2.0857039030440609</v>
      </c>
      <c r="R43" s="9">
        <v>1.4579749360406329</v>
      </c>
    </row>
    <row r="44" spans="1:18" ht="11.25" customHeight="1" x14ac:dyDescent="0.25">
      <c r="A44" s="59" t="s">
        <v>161</v>
      </c>
      <c r="B44" s="60" t="s">
        <v>160</v>
      </c>
      <c r="C44" s="9">
        <v>38.54888203558928</v>
      </c>
      <c r="D44" s="9">
        <v>50.721203878686715</v>
      </c>
      <c r="E44" s="9">
        <v>40.309999695942317</v>
      </c>
      <c r="F44" s="9">
        <v>35.234314191808387</v>
      </c>
      <c r="G44" s="9">
        <v>34.692544732145556</v>
      </c>
      <c r="H44" s="9">
        <v>28.141604280606035</v>
      </c>
      <c r="I44" s="9">
        <v>32.97074744971755</v>
      </c>
      <c r="J44" s="9">
        <v>26.939350948719657</v>
      </c>
      <c r="K44" s="9">
        <v>21.841404075288825</v>
      </c>
      <c r="L44" s="9">
        <v>22.070601674600066</v>
      </c>
      <c r="M44" s="9">
        <v>7.7437748361257679</v>
      </c>
      <c r="N44" s="9">
        <v>3.4804055420379272</v>
      </c>
      <c r="O44" s="9">
        <v>2.9697040806474253</v>
      </c>
      <c r="P44" s="9">
        <v>5.3651969482003343</v>
      </c>
      <c r="Q44" s="9">
        <v>2.8669468773889784</v>
      </c>
      <c r="R44" s="9">
        <v>1.0592828491109931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183.61208396795533</v>
      </c>
      <c r="D52" s="79">
        <v>215.25020847490248</v>
      </c>
      <c r="E52" s="79">
        <v>178.89088675450708</v>
      </c>
      <c r="F52" s="79">
        <v>177.45067562805167</v>
      </c>
      <c r="G52" s="79">
        <v>187.64889837644438</v>
      </c>
      <c r="H52" s="79">
        <v>179.38869398849013</v>
      </c>
      <c r="I52" s="79">
        <v>184.28189511557321</v>
      </c>
      <c r="J52" s="79">
        <v>146.32146200881058</v>
      </c>
      <c r="K52" s="79">
        <v>143.47921863531832</v>
      </c>
      <c r="L52" s="79">
        <v>193.13556002700216</v>
      </c>
      <c r="M52" s="79">
        <v>118.00243105089076</v>
      </c>
      <c r="N52" s="79">
        <v>189.28195186714063</v>
      </c>
      <c r="O52" s="79">
        <v>219.97148167616845</v>
      </c>
      <c r="P52" s="79">
        <v>229.55856922337603</v>
      </c>
      <c r="Q52" s="79">
        <v>161.69520906561627</v>
      </c>
      <c r="R52" s="79">
        <v>36.335552156345493</v>
      </c>
    </row>
    <row r="53" spans="1:18" ht="11.25" customHeight="1" x14ac:dyDescent="0.25">
      <c r="A53" s="56" t="s">
        <v>143</v>
      </c>
      <c r="B53" s="57" t="s">
        <v>142</v>
      </c>
      <c r="C53" s="8">
        <v>183.61208396795533</v>
      </c>
      <c r="D53" s="8">
        <v>215.25020847490248</v>
      </c>
      <c r="E53" s="8">
        <v>178.89088675450708</v>
      </c>
      <c r="F53" s="8">
        <v>177.45067562805167</v>
      </c>
      <c r="G53" s="8">
        <v>187.64889837644438</v>
      </c>
      <c r="H53" s="8">
        <v>179.38869398849013</v>
      </c>
      <c r="I53" s="8">
        <v>184.28189511557321</v>
      </c>
      <c r="J53" s="8">
        <v>146.32146200881058</v>
      </c>
      <c r="K53" s="8">
        <v>143.47921863531832</v>
      </c>
      <c r="L53" s="8">
        <v>193.13556002700216</v>
      </c>
      <c r="M53" s="8">
        <v>118.00243105089076</v>
      </c>
      <c r="N53" s="8">
        <v>189.28195186714063</v>
      </c>
      <c r="O53" s="8">
        <v>219.97148167616845</v>
      </c>
      <c r="P53" s="8">
        <v>229.55856922337603</v>
      </c>
      <c r="Q53" s="8">
        <v>161.69520906561627</v>
      </c>
      <c r="R53" s="8">
        <v>36.335552156345493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55.732420598927987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55.732420598927987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94.026953240464806</v>
      </c>
      <c r="D2" s="78">
        <v>68.838403511569496</v>
      </c>
      <c r="E2" s="78">
        <v>83.343032519215924</v>
      </c>
      <c r="F2" s="78">
        <v>54.96843509979081</v>
      </c>
      <c r="G2" s="78">
        <v>57.310694380981374</v>
      </c>
      <c r="H2" s="78">
        <v>69.14789053796656</v>
      </c>
      <c r="I2" s="78">
        <v>57.818672275353727</v>
      </c>
      <c r="J2" s="78">
        <v>43.863518049017621</v>
      </c>
      <c r="K2" s="78">
        <v>44.348198491123341</v>
      </c>
      <c r="L2" s="78">
        <v>41.577066910231196</v>
      </c>
      <c r="M2" s="78">
        <v>30.374190261186985</v>
      </c>
      <c r="N2" s="78">
        <v>52.960650588956916</v>
      </c>
      <c r="O2" s="78">
        <v>55.823725100280996</v>
      </c>
      <c r="P2" s="78">
        <v>57.896208338588664</v>
      </c>
      <c r="Q2" s="78">
        <v>41.542162678813298</v>
      </c>
      <c r="R2" s="78">
        <v>15.096723522147567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20.424766562476631</v>
      </c>
      <c r="F3" s="79">
        <v>0</v>
      </c>
      <c r="G3" s="79">
        <v>0</v>
      </c>
      <c r="H3" s="79">
        <v>11.623990215660859</v>
      </c>
      <c r="I3" s="79">
        <v>1.0487036605766615</v>
      </c>
      <c r="J3" s="79">
        <v>0.43899148280808598</v>
      </c>
      <c r="K3" s="79">
        <v>0.73653069968743423</v>
      </c>
      <c r="L3" s="79">
        <v>0.46316335324731739</v>
      </c>
      <c r="M3" s="79">
        <v>0.17246262040714697</v>
      </c>
      <c r="N3" s="79">
        <v>0.26405994255718851</v>
      </c>
      <c r="O3" s="79">
        <v>0.16831831600153105</v>
      </c>
      <c r="P3" s="79">
        <v>0.58342415032549533</v>
      </c>
      <c r="Q3" s="79">
        <v>0.49804023365292471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20.424766562476631</v>
      </c>
      <c r="F4" s="8">
        <v>0</v>
      </c>
      <c r="G4" s="8">
        <v>0</v>
      </c>
      <c r="H4" s="8">
        <v>11.623990215660859</v>
      </c>
      <c r="I4" s="8">
        <v>1.0487036605766615</v>
      </c>
      <c r="J4" s="8">
        <v>0.43899148280808598</v>
      </c>
      <c r="K4" s="8">
        <v>0.73653069968743423</v>
      </c>
      <c r="L4" s="8">
        <v>0.46316335324731739</v>
      </c>
      <c r="M4" s="8">
        <v>0.17246262040714697</v>
      </c>
      <c r="N4" s="8">
        <v>0.26405994255718851</v>
      </c>
      <c r="O4" s="8">
        <v>0.16831831600153105</v>
      </c>
      <c r="P4" s="8">
        <v>0.58342415032549533</v>
      </c>
      <c r="Q4" s="8">
        <v>0.49804023365292471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10.590664384160913</v>
      </c>
      <c r="I5" s="9">
        <v>0</v>
      </c>
      <c r="J5" s="9">
        <v>0</v>
      </c>
      <c r="K5" s="9">
        <v>0</v>
      </c>
      <c r="L5" s="9">
        <v>7.6059063870898502E-2</v>
      </c>
      <c r="M5" s="9">
        <v>0.17246262040714697</v>
      </c>
      <c r="N5" s="9">
        <v>0.26405994255718851</v>
      </c>
      <c r="O5" s="9">
        <v>0.16831831600153105</v>
      </c>
      <c r="P5" s="9">
        <v>0.58342415032549533</v>
      </c>
      <c r="Q5" s="9">
        <v>0.49804023365292471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9.2537163369159514E-2</v>
      </c>
      <c r="O6" s="10">
        <v>8.7358992917188474E-2</v>
      </c>
      <c r="P6" s="10">
        <v>0.3428801243161807</v>
      </c>
      <c r="Q6" s="10">
        <v>0.17242289582082754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10.590664384160913</v>
      </c>
      <c r="I8" s="10">
        <v>0</v>
      </c>
      <c r="J8" s="10">
        <v>0</v>
      </c>
      <c r="K8" s="10">
        <v>0</v>
      </c>
      <c r="L8" s="10">
        <v>7.6059063870898502E-2</v>
      </c>
      <c r="M8" s="10">
        <v>0.17246262040714697</v>
      </c>
      <c r="N8" s="10">
        <v>0.171522779188029</v>
      </c>
      <c r="O8" s="10">
        <v>8.0959323084342574E-2</v>
      </c>
      <c r="P8" s="10">
        <v>0.24054402600931468</v>
      </c>
      <c r="Q8" s="10">
        <v>0.32561733783209718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20.424766562476631</v>
      </c>
      <c r="F11" s="9">
        <v>0</v>
      </c>
      <c r="G11" s="9">
        <v>0</v>
      </c>
      <c r="H11" s="9">
        <v>1.0333258314999456</v>
      </c>
      <c r="I11" s="9">
        <v>1.0487036605766615</v>
      </c>
      <c r="J11" s="9">
        <v>0.43899148280808598</v>
      </c>
      <c r="K11" s="9">
        <v>0.73653069968743423</v>
      </c>
      <c r="L11" s="9">
        <v>0.38710428937641889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20.424766562476631</v>
      </c>
      <c r="F12" s="10">
        <v>0</v>
      </c>
      <c r="G12" s="10">
        <v>0</v>
      </c>
      <c r="H12" s="10">
        <v>1.0333258314999456</v>
      </c>
      <c r="I12" s="10">
        <v>1.0487036605766615</v>
      </c>
      <c r="J12" s="10">
        <v>0.43899148280808598</v>
      </c>
      <c r="K12" s="10">
        <v>0.73653069968743423</v>
      </c>
      <c r="L12" s="10">
        <v>0.38710428937641889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44.819435639825222</v>
      </c>
      <c r="D21" s="79">
        <v>12.59523185576953</v>
      </c>
      <c r="E21" s="79">
        <v>10.666336512712622</v>
      </c>
      <c r="F21" s="79">
        <v>10.813013657659962</v>
      </c>
      <c r="G21" s="79">
        <v>11.063487953339077</v>
      </c>
      <c r="H21" s="79">
        <v>9.5108686139428222</v>
      </c>
      <c r="I21" s="79">
        <v>11.428491937915457</v>
      </c>
      <c r="J21" s="79">
        <v>9.8168084057212752</v>
      </c>
      <c r="K21" s="79">
        <v>9.3069844180508206</v>
      </c>
      <c r="L21" s="79">
        <v>5.3215605807553796</v>
      </c>
      <c r="M21" s="79">
        <v>4.2079292426039485</v>
      </c>
      <c r="N21" s="79">
        <v>3.5865373678529457</v>
      </c>
      <c r="O21" s="79">
        <v>3.0111416416696932</v>
      </c>
      <c r="P21" s="79">
        <v>2.9363355537028628</v>
      </c>
      <c r="Q21" s="79">
        <v>2.2295804910162782</v>
      </c>
      <c r="R21" s="79">
        <v>1.5840934936077571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44.819435639825222</v>
      </c>
      <c r="D30" s="8">
        <v>12.59523185576953</v>
      </c>
      <c r="E30" s="8">
        <v>10.666336512712622</v>
      </c>
      <c r="F30" s="8">
        <v>10.813013657659962</v>
      </c>
      <c r="G30" s="8">
        <v>11.063487953339077</v>
      </c>
      <c r="H30" s="8">
        <v>9.5108686139428222</v>
      </c>
      <c r="I30" s="8">
        <v>11.428491937915457</v>
      </c>
      <c r="J30" s="8">
        <v>9.8168084057212752</v>
      </c>
      <c r="K30" s="8">
        <v>9.3069844180508206</v>
      </c>
      <c r="L30" s="8">
        <v>5.3215605807553796</v>
      </c>
      <c r="M30" s="8">
        <v>4.2079292426039485</v>
      </c>
      <c r="N30" s="8">
        <v>3.5865373678529457</v>
      </c>
      <c r="O30" s="8">
        <v>3.0111416416696932</v>
      </c>
      <c r="P30" s="8">
        <v>2.9363355537028628</v>
      </c>
      <c r="Q30" s="8">
        <v>2.2295804910162782</v>
      </c>
      <c r="R30" s="8">
        <v>1.5840934936077571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35.837970060777728</v>
      </c>
      <c r="D34" s="9">
        <v>1.4474120737862535</v>
      </c>
      <c r="E34" s="9">
        <v>1.3892274131058004</v>
      </c>
      <c r="F34" s="9">
        <v>1.8172900597266821</v>
      </c>
      <c r="G34" s="9">
        <v>2.7807322206024829</v>
      </c>
      <c r="H34" s="9">
        <v>2.7106706577951281</v>
      </c>
      <c r="I34" s="9">
        <v>3.4297996830492101</v>
      </c>
      <c r="J34" s="9">
        <v>3.8357289830436967</v>
      </c>
      <c r="K34" s="9">
        <v>4.3337576015017527</v>
      </c>
      <c r="L34" s="9">
        <v>1.5382542096489837</v>
      </c>
      <c r="M34" s="9">
        <v>2.1870312117357291</v>
      </c>
      <c r="N34" s="9">
        <v>2.0031560663067642</v>
      </c>
      <c r="O34" s="9">
        <v>1.9542646555870158</v>
      </c>
      <c r="P34" s="9">
        <v>1.4982214557626312</v>
      </c>
      <c r="Q34" s="9">
        <v>1.2776281238048961</v>
      </c>
      <c r="R34" s="9">
        <v>0.75712795681497214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1.5141248608771218</v>
      </c>
      <c r="D43" s="9">
        <v>2.0167979103832914</v>
      </c>
      <c r="E43" s="9">
        <v>1.7832968763296089</v>
      </c>
      <c r="F43" s="9">
        <v>2.7239914553966464</v>
      </c>
      <c r="G43" s="9">
        <v>2.1521928106448156</v>
      </c>
      <c r="H43" s="9">
        <v>2.0065753919719924</v>
      </c>
      <c r="I43" s="9">
        <v>2.1782739929441179</v>
      </c>
      <c r="J43" s="9">
        <v>1.3704852167545167</v>
      </c>
      <c r="K43" s="9">
        <v>1.1543136167311843</v>
      </c>
      <c r="L43" s="9">
        <v>0.91029917916131586</v>
      </c>
      <c r="M43" s="9">
        <v>0.71838195934415383</v>
      </c>
      <c r="N43" s="9">
        <v>0.93567324211019176</v>
      </c>
      <c r="O43" s="9">
        <v>0.54734890850291351</v>
      </c>
      <c r="P43" s="9">
        <v>0.52978207735334326</v>
      </c>
      <c r="Q43" s="9">
        <v>0.43961733286993537</v>
      </c>
      <c r="R43" s="9">
        <v>0.38385714574523694</v>
      </c>
    </row>
    <row r="44" spans="1:18" ht="11.25" customHeight="1" x14ac:dyDescent="0.25">
      <c r="A44" s="59" t="s">
        <v>161</v>
      </c>
      <c r="B44" s="60" t="s">
        <v>160</v>
      </c>
      <c r="C44" s="9">
        <v>7.4673407181703721</v>
      </c>
      <c r="D44" s="9">
        <v>9.1310218715999856</v>
      </c>
      <c r="E44" s="9">
        <v>7.4938122232772137</v>
      </c>
      <c r="F44" s="9">
        <v>6.2717321425366324</v>
      </c>
      <c r="G44" s="9">
        <v>6.1305629220917792</v>
      </c>
      <c r="H44" s="9">
        <v>4.7936225641757026</v>
      </c>
      <c r="I44" s="9">
        <v>5.8204182619221294</v>
      </c>
      <c r="J44" s="9">
        <v>4.6105942059230616</v>
      </c>
      <c r="K44" s="9">
        <v>3.8189131998178842</v>
      </c>
      <c r="L44" s="9">
        <v>2.8730071919450801</v>
      </c>
      <c r="M44" s="9">
        <v>1.3025160715240658</v>
      </c>
      <c r="N44" s="9">
        <v>0.64770805943598952</v>
      </c>
      <c r="O44" s="9">
        <v>0.50952807757976393</v>
      </c>
      <c r="P44" s="9">
        <v>0.90833202058688822</v>
      </c>
      <c r="Q44" s="9">
        <v>0.51233503434144689</v>
      </c>
      <c r="R44" s="9">
        <v>0.4431083910475479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49.207517600639584</v>
      </c>
      <c r="D52" s="79">
        <v>56.243171655799962</v>
      </c>
      <c r="E52" s="79">
        <v>52.251929444026672</v>
      </c>
      <c r="F52" s="79">
        <v>44.155421442130852</v>
      </c>
      <c r="G52" s="79">
        <v>46.247206427642297</v>
      </c>
      <c r="H52" s="79">
        <v>48.013031708362874</v>
      </c>
      <c r="I52" s="79">
        <v>45.34147667686161</v>
      </c>
      <c r="J52" s="79">
        <v>33.607718160488261</v>
      </c>
      <c r="K52" s="79">
        <v>34.304683373385089</v>
      </c>
      <c r="L52" s="79">
        <v>35.792342976228497</v>
      </c>
      <c r="M52" s="79">
        <v>25.99379839817589</v>
      </c>
      <c r="N52" s="79">
        <v>49.110053278546779</v>
      </c>
      <c r="O52" s="79">
        <v>52.644265142609768</v>
      </c>
      <c r="P52" s="79">
        <v>54.376448634560305</v>
      </c>
      <c r="Q52" s="79">
        <v>38.814541954144097</v>
      </c>
      <c r="R52" s="79">
        <v>13.51263002853981</v>
      </c>
    </row>
    <row r="53" spans="1:18" ht="11.25" customHeight="1" x14ac:dyDescent="0.25">
      <c r="A53" s="56" t="s">
        <v>143</v>
      </c>
      <c r="B53" s="57" t="s">
        <v>142</v>
      </c>
      <c r="C53" s="8">
        <v>49.207517600639584</v>
      </c>
      <c r="D53" s="8">
        <v>56.243171655799962</v>
      </c>
      <c r="E53" s="8">
        <v>52.251929444026672</v>
      </c>
      <c r="F53" s="8">
        <v>44.155421442130852</v>
      </c>
      <c r="G53" s="8">
        <v>46.247206427642297</v>
      </c>
      <c r="H53" s="8">
        <v>48.013031708362874</v>
      </c>
      <c r="I53" s="8">
        <v>45.34147667686161</v>
      </c>
      <c r="J53" s="8">
        <v>33.607718160488261</v>
      </c>
      <c r="K53" s="8">
        <v>34.304683373385089</v>
      </c>
      <c r="L53" s="8">
        <v>35.792342976228497</v>
      </c>
      <c r="M53" s="8">
        <v>25.99379839817589</v>
      </c>
      <c r="N53" s="8">
        <v>49.110053278546779</v>
      </c>
      <c r="O53" s="8">
        <v>52.644265142609768</v>
      </c>
      <c r="P53" s="8">
        <v>54.376448634560305</v>
      </c>
      <c r="Q53" s="8">
        <v>38.814541954144097</v>
      </c>
      <c r="R53" s="8">
        <v>13.51263002853981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9.4934242651996605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9.4934242651996605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1011.3719688675267</v>
      </c>
      <c r="D2" s="78">
        <v>599.9184552482501</v>
      </c>
      <c r="E2" s="78">
        <v>675.57394757638735</v>
      </c>
      <c r="F2" s="78">
        <v>303.36507772861842</v>
      </c>
      <c r="G2" s="78">
        <v>310.6859644500525</v>
      </c>
      <c r="H2" s="78">
        <v>512.39035919794765</v>
      </c>
      <c r="I2" s="78">
        <v>205.19161650118227</v>
      </c>
      <c r="J2" s="78">
        <v>172.96199240014653</v>
      </c>
      <c r="K2" s="78">
        <v>163.6477029462078</v>
      </c>
      <c r="L2" s="78">
        <v>375.51420885723655</v>
      </c>
      <c r="M2" s="78">
        <v>156.6604659715515</v>
      </c>
      <c r="N2" s="78">
        <v>298.46508098583394</v>
      </c>
      <c r="O2" s="78">
        <v>436.11243254975955</v>
      </c>
      <c r="P2" s="78">
        <v>324.98748917027001</v>
      </c>
      <c r="Q2" s="78">
        <v>194.74606938119399</v>
      </c>
      <c r="R2" s="78">
        <v>78.775278957046282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162.15230919579793</v>
      </c>
      <c r="F3" s="79">
        <v>0</v>
      </c>
      <c r="G3" s="79">
        <v>0</v>
      </c>
      <c r="H3" s="79">
        <v>110.32525942284656</v>
      </c>
      <c r="I3" s="79">
        <v>3.9863099546656642</v>
      </c>
      <c r="J3" s="79">
        <v>1.7962414458918485</v>
      </c>
      <c r="K3" s="79">
        <v>2.8211202298511688</v>
      </c>
      <c r="L3" s="79">
        <v>3.2268684197642981</v>
      </c>
      <c r="M3" s="79">
        <v>0.93276449398177852</v>
      </c>
      <c r="N3" s="79">
        <v>1.4092314329144038</v>
      </c>
      <c r="O3" s="79">
        <v>0.90888218138879551</v>
      </c>
      <c r="P3" s="79">
        <v>3.041810270795601</v>
      </c>
      <c r="Q3" s="79">
        <v>2.5538572145158911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162.15230919579793</v>
      </c>
      <c r="F4" s="8">
        <v>0</v>
      </c>
      <c r="G4" s="8">
        <v>0</v>
      </c>
      <c r="H4" s="8">
        <v>110.32525942284656</v>
      </c>
      <c r="I4" s="8">
        <v>3.9863099546656642</v>
      </c>
      <c r="J4" s="8">
        <v>1.7962414458918485</v>
      </c>
      <c r="K4" s="8">
        <v>2.8211202298511688</v>
      </c>
      <c r="L4" s="8">
        <v>3.2268684197642981</v>
      </c>
      <c r="M4" s="8">
        <v>0.93276449398177852</v>
      </c>
      <c r="N4" s="8">
        <v>1.4092314329144038</v>
      </c>
      <c r="O4" s="8">
        <v>0.90888218138879551</v>
      </c>
      <c r="P4" s="8">
        <v>3.041810270795601</v>
      </c>
      <c r="Q4" s="8">
        <v>2.5538572145158911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100.51778898339568</v>
      </c>
      <c r="I5" s="9">
        <v>0</v>
      </c>
      <c r="J5" s="9">
        <v>0</v>
      </c>
      <c r="K5" s="9">
        <v>0</v>
      </c>
      <c r="L5" s="9">
        <v>0.52990503139134004</v>
      </c>
      <c r="M5" s="9">
        <v>0.93276449398177852</v>
      </c>
      <c r="N5" s="9">
        <v>1.4092314329144038</v>
      </c>
      <c r="O5" s="9">
        <v>0.90888218138879551</v>
      </c>
      <c r="P5" s="9">
        <v>3.041810270795601</v>
      </c>
      <c r="Q5" s="9">
        <v>2.5538572145158911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0.49385104787073991</v>
      </c>
      <c r="O6" s="10">
        <v>0.47171950107782901</v>
      </c>
      <c r="P6" s="10">
        <v>1.7876810262563678</v>
      </c>
      <c r="Q6" s="10">
        <v>0.88415237702785621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100.51778898339568</v>
      </c>
      <c r="I8" s="10">
        <v>0</v>
      </c>
      <c r="J8" s="10">
        <v>0</v>
      </c>
      <c r="K8" s="10">
        <v>0</v>
      </c>
      <c r="L8" s="10">
        <v>0.52990503139134004</v>
      </c>
      <c r="M8" s="10">
        <v>0.93276449398177852</v>
      </c>
      <c r="N8" s="10">
        <v>0.91538038504366392</v>
      </c>
      <c r="O8" s="10">
        <v>0.43716268031096644</v>
      </c>
      <c r="P8" s="10">
        <v>1.2541292445392331</v>
      </c>
      <c r="Q8" s="10">
        <v>1.6697048374880348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162.15230919579793</v>
      </c>
      <c r="F11" s="9">
        <v>0</v>
      </c>
      <c r="G11" s="9">
        <v>0</v>
      </c>
      <c r="H11" s="9">
        <v>9.8074704394508796</v>
      </c>
      <c r="I11" s="9">
        <v>3.9863099546656642</v>
      </c>
      <c r="J11" s="9">
        <v>1.7962414458918485</v>
      </c>
      <c r="K11" s="9">
        <v>2.8211202298511688</v>
      </c>
      <c r="L11" s="9">
        <v>2.696963388372958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162.15230919579793</v>
      </c>
      <c r="F12" s="10">
        <v>0</v>
      </c>
      <c r="G12" s="10">
        <v>0</v>
      </c>
      <c r="H12" s="10">
        <v>9.8074704394508796</v>
      </c>
      <c r="I12" s="10">
        <v>3.9863099546656642</v>
      </c>
      <c r="J12" s="10">
        <v>1.7962414458918485</v>
      </c>
      <c r="K12" s="10">
        <v>2.8211202298511688</v>
      </c>
      <c r="L12" s="10">
        <v>2.696963388372958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530.70988407813945</v>
      </c>
      <c r="D21" s="79">
        <v>110.41431874928892</v>
      </c>
      <c r="E21" s="79">
        <v>85.422692149328043</v>
      </c>
      <c r="F21" s="79">
        <v>69.469471184303416</v>
      </c>
      <c r="G21" s="79">
        <v>72.558798978591994</v>
      </c>
      <c r="H21" s="79">
        <v>69.01676667436594</v>
      </c>
      <c r="I21" s="79">
        <v>49.808319987722726</v>
      </c>
      <c r="J21" s="79">
        <v>48.447490542734712</v>
      </c>
      <c r="K21" s="79">
        <v>44.532164870065564</v>
      </c>
      <c r="L21" s="79">
        <v>44.972183951870917</v>
      </c>
      <c r="M21" s="79">
        <v>29.111771482915671</v>
      </c>
      <c r="N21" s="79">
        <v>25.315524092322974</v>
      </c>
      <c r="O21" s="79">
        <v>23.170977333198671</v>
      </c>
      <c r="P21" s="79">
        <v>19.832480905993336</v>
      </c>
      <c r="Q21" s="79">
        <v>14.937678530406917</v>
      </c>
      <c r="R21" s="79">
        <v>10.298358638677204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530.70988407813945</v>
      </c>
      <c r="D30" s="8">
        <v>110.41431874928892</v>
      </c>
      <c r="E30" s="8">
        <v>85.422692149328043</v>
      </c>
      <c r="F30" s="8">
        <v>69.469471184303416</v>
      </c>
      <c r="G30" s="8">
        <v>72.558798978591994</v>
      </c>
      <c r="H30" s="8">
        <v>69.01676667436594</v>
      </c>
      <c r="I30" s="8">
        <v>49.808319987722726</v>
      </c>
      <c r="J30" s="8">
        <v>48.447490542734712</v>
      </c>
      <c r="K30" s="8">
        <v>44.532164870065564</v>
      </c>
      <c r="L30" s="8">
        <v>44.972183951870917</v>
      </c>
      <c r="M30" s="8">
        <v>29.111771482915671</v>
      </c>
      <c r="N30" s="8">
        <v>25.315524092322974</v>
      </c>
      <c r="O30" s="8">
        <v>23.170977333198671</v>
      </c>
      <c r="P30" s="8">
        <v>19.832480905993336</v>
      </c>
      <c r="Q30" s="8">
        <v>14.937678530406917</v>
      </c>
      <c r="R30" s="8">
        <v>10.298358638677204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455.23677174431293</v>
      </c>
      <c r="D34" s="9">
        <v>18.418250861107285</v>
      </c>
      <c r="E34" s="9">
        <v>15.811246797021303</v>
      </c>
      <c r="F34" s="9">
        <v>17.128708255677957</v>
      </c>
      <c r="G34" s="9">
        <v>25.457014947854255</v>
      </c>
      <c r="H34" s="9">
        <v>25.424996982309619</v>
      </c>
      <c r="I34" s="9">
        <v>20.353156636981065</v>
      </c>
      <c r="J34" s="9">
        <v>24.501985110947739</v>
      </c>
      <c r="K34" s="9">
        <v>25.914336682865013</v>
      </c>
      <c r="L34" s="9">
        <v>16.730923689378571</v>
      </c>
      <c r="M34" s="9">
        <v>18.466166433958563</v>
      </c>
      <c r="N34" s="9">
        <v>16.689346155814686</v>
      </c>
      <c r="O34" s="9">
        <v>16.474199772626271</v>
      </c>
      <c r="P34" s="9">
        <v>12.194625586758839</v>
      </c>
      <c r="Q34" s="9">
        <v>10.227780196518035</v>
      </c>
      <c r="R34" s="9">
        <v>6.1610840729116187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14.713476609181965</v>
      </c>
      <c r="D43" s="9">
        <v>17.569012494998873</v>
      </c>
      <c r="E43" s="9">
        <v>14.61975729914629</v>
      </c>
      <c r="F43" s="9">
        <v>14.475312762796722</v>
      </c>
      <c r="G43" s="9">
        <v>11.151367726336105</v>
      </c>
      <c r="H43" s="9">
        <v>13.927955195996095</v>
      </c>
      <c r="I43" s="9">
        <v>7.330713775482538</v>
      </c>
      <c r="J43" s="9">
        <v>5.0801271107949217</v>
      </c>
      <c r="K43" s="9">
        <v>3.9903139659685687</v>
      </c>
      <c r="L43" s="9">
        <v>8.2249612344193999</v>
      </c>
      <c r="M43" s="9">
        <v>3.6009437682107825</v>
      </c>
      <c r="N43" s="9">
        <v>5.1694985633712403</v>
      </c>
      <c r="O43" s="9">
        <v>3.945437114501618</v>
      </c>
      <c r="P43" s="9">
        <v>2.9020663259742068</v>
      </c>
      <c r="Q43" s="9">
        <v>2.0827400537127216</v>
      </c>
      <c r="R43" s="9">
        <v>1.8275877898180342</v>
      </c>
    </row>
    <row r="44" spans="1:18" ht="11.25" customHeight="1" x14ac:dyDescent="0.25">
      <c r="A44" s="59" t="s">
        <v>161</v>
      </c>
      <c r="B44" s="60" t="s">
        <v>160</v>
      </c>
      <c r="C44" s="9">
        <v>60.759635724644561</v>
      </c>
      <c r="D44" s="9">
        <v>74.427055393182769</v>
      </c>
      <c r="E44" s="9">
        <v>54.991688053160452</v>
      </c>
      <c r="F44" s="9">
        <v>37.86545016582874</v>
      </c>
      <c r="G44" s="9">
        <v>35.950416304401635</v>
      </c>
      <c r="H44" s="9">
        <v>29.66381449606023</v>
      </c>
      <c r="I44" s="9">
        <v>22.124449575259121</v>
      </c>
      <c r="J44" s="9">
        <v>18.865378320992047</v>
      </c>
      <c r="K44" s="9">
        <v>14.627514221231985</v>
      </c>
      <c r="L44" s="9">
        <v>20.016299028072943</v>
      </c>
      <c r="M44" s="9">
        <v>7.0446612807463245</v>
      </c>
      <c r="N44" s="9">
        <v>3.4566793731370482</v>
      </c>
      <c r="O44" s="9">
        <v>2.7513404460707824</v>
      </c>
      <c r="P44" s="9">
        <v>4.7357889932602895</v>
      </c>
      <c r="Q44" s="9">
        <v>2.6271582801761606</v>
      </c>
      <c r="R44" s="9">
        <v>2.3096867759475517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480.66208478938728</v>
      </c>
      <c r="D52" s="79">
        <v>489.50413649896115</v>
      </c>
      <c r="E52" s="79">
        <v>427.99894623126141</v>
      </c>
      <c r="F52" s="79">
        <v>233.895606544315</v>
      </c>
      <c r="G52" s="79">
        <v>238.1271654714605</v>
      </c>
      <c r="H52" s="79">
        <v>333.04833310073514</v>
      </c>
      <c r="I52" s="79">
        <v>151.39698655879388</v>
      </c>
      <c r="J52" s="79">
        <v>122.71826041151996</v>
      </c>
      <c r="K52" s="79">
        <v>116.29441784629105</v>
      </c>
      <c r="L52" s="79">
        <v>327.31515648560134</v>
      </c>
      <c r="M52" s="79">
        <v>126.61592999465405</v>
      </c>
      <c r="N52" s="79">
        <v>271.74032546059658</v>
      </c>
      <c r="O52" s="79">
        <v>412.03257303517211</v>
      </c>
      <c r="P52" s="79">
        <v>302.11319799348109</v>
      </c>
      <c r="Q52" s="79">
        <v>177.25453363627119</v>
      </c>
      <c r="R52" s="79">
        <v>68.476920318369082</v>
      </c>
    </row>
    <row r="53" spans="1:18" ht="11.25" customHeight="1" x14ac:dyDescent="0.25">
      <c r="A53" s="56" t="s">
        <v>143</v>
      </c>
      <c r="B53" s="57" t="s">
        <v>142</v>
      </c>
      <c r="C53" s="8">
        <v>480.66208478938728</v>
      </c>
      <c r="D53" s="8">
        <v>489.50413649896115</v>
      </c>
      <c r="E53" s="8">
        <v>427.99894623126141</v>
      </c>
      <c r="F53" s="8">
        <v>233.895606544315</v>
      </c>
      <c r="G53" s="8">
        <v>238.1271654714605</v>
      </c>
      <c r="H53" s="8">
        <v>333.04833310073514</v>
      </c>
      <c r="I53" s="8">
        <v>151.39698655879388</v>
      </c>
      <c r="J53" s="8">
        <v>122.71826041151996</v>
      </c>
      <c r="K53" s="8">
        <v>116.29441784629105</v>
      </c>
      <c r="L53" s="8">
        <v>327.31515648560134</v>
      </c>
      <c r="M53" s="8">
        <v>126.61592999465405</v>
      </c>
      <c r="N53" s="8">
        <v>271.74032546059658</v>
      </c>
      <c r="O53" s="8">
        <v>412.03257303517211</v>
      </c>
      <c r="P53" s="8">
        <v>302.11319799348109</v>
      </c>
      <c r="Q53" s="8">
        <v>177.25453363627119</v>
      </c>
      <c r="R53" s="8">
        <v>68.476920318369082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58.747048305357062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58.747048305357062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8002.8786530720263</v>
      </c>
      <c r="D2" s="78">
        <v>9678.5940837213384</v>
      </c>
      <c r="E2" s="78">
        <v>9211.3374495659045</v>
      </c>
      <c r="F2" s="78">
        <v>10204.065745416829</v>
      </c>
      <c r="G2" s="78">
        <v>8393.5963271190249</v>
      </c>
      <c r="H2" s="78">
        <v>7684.7943791062999</v>
      </c>
      <c r="I2" s="78">
        <v>6094.2127123503369</v>
      </c>
      <c r="J2" s="78">
        <v>6586.8694200496811</v>
      </c>
      <c r="K2" s="78">
        <v>7090.4934963619571</v>
      </c>
      <c r="L2" s="78">
        <v>4832.8920510209646</v>
      </c>
      <c r="M2" s="78">
        <v>4097.3563137243345</v>
      </c>
      <c r="N2" s="78">
        <v>4729.4003438641512</v>
      </c>
      <c r="O2" s="78">
        <v>4846.6514130981923</v>
      </c>
      <c r="P2" s="78">
        <v>8510.8649094115935</v>
      </c>
      <c r="Q2" s="78">
        <v>8935.2813735634663</v>
      </c>
      <c r="R2" s="78">
        <v>9219.240910959883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1309.8672281062081</v>
      </c>
      <c r="F3" s="79">
        <v>1417.2107925635282</v>
      </c>
      <c r="G3" s="79">
        <v>1511.192063738592</v>
      </c>
      <c r="H3" s="79">
        <v>1454.6972652821855</v>
      </c>
      <c r="I3" s="79">
        <v>1421.9248582263599</v>
      </c>
      <c r="J3" s="79">
        <v>1667.2781020017601</v>
      </c>
      <c r="K3" s="79">
        <v>1993.5562439350081</v>
      </c>
      <c r="L3" s="79">
        <v>888.04737362015999</v>
      </c>
      <c r="M3" s="79">
        <v>1135.8333157879463</v>
      </c>
      <c r="N3" s="79">
        <v>878.53061460236972</v>
      </c>
      <c r="O3" s="79">
        <v>980.26226574453756</v>
      </c>
      <c r="P3" s="79">
        <v>1785.2647564545268</v>
      </c>
      <c r="Q3" s="79">
        <v>1686.9859342812756</v>
      </c>
      <c r="R3" s="79">
        <v>1452.8590196335767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1309.8672281062081</v>
      </c>
      <c r="F4" s="8">
        <v>1417.2107925635282</v>
      </c>
      <c r="G4" s="8">
        <v>1511.192063738592</v>
      </c>
      <c r="H4" s="8">
        <v>1454.6972652821855</v>
      </c>
      <c r="I4" s="8">
        <v>1421.9248582263599</v>
      </c>
      <c r="J4" s="8">
        <v>1667.2781020017601</v>
      </c>
      <c r="K4" s="8">
        <v>1993.5562439350081</v>
      </c>
      <c r="L4" s="8">
        <v>888.04737362015999</v>
      </c>
      <c r="M4" s="8">
        <v>1135.8333157879463</v>
      </c>
      <c r="N4" s="8">
        <v>878.53061460236972</v>
      </c>
      <c r="O4" s="8">
        <v>939.14180385188718</v>
      </c>
      <c r="P4" s="8">
        <v>1733.8380157338061</v>
      </c>
      <c r="Q4" s="8">
        <v>1641.9674726226131</v>
      </c>
      <c r="R4" s="8">
        <v>1440.3731754878968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946.986072416208</v>
      </c>
      <c r="F5" s="9">
        <v>1084.7933312586481</v>
      </c>
      <c r="G5" s="9">
        <v>1123.7985497344321</v>
      </c>
      <c r="H5" s="9">
        <v>1055.1663284658505</v>
      </c>
      <c r="I5" s="9">
        <v>1052.7742952694</v>
      </c>
      <c r="J5" s="9">
        <v>1261.8454713084002</v>
      </c>
      <c r="K5" s="9">
        <v>1630.697980411368</v>
      </c>
      <c r="L5" s="9">
        <v>747.82792680156001</v>
      </c>
      <c r="M5" s="9">
        <v>1074.8442220578943</v>
      </c>
      <c r="N5" s="9">
        <v>878.53061460236972</v>
      </c>
      <c r="O5" s="9">
        <v>903.50659748615192</v>
      </c>
      <c r="P5" s="9">
        <v>1530.0951343292149</v>
      </c>
      <c r="Q5" s="9">
        <v>1593.1744944097368</v>
      </c>
      <c r="R5" s="9">
        <v>1373.2845604075467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359.55669919666644</v>
      </c>
      <c r="O6" s="10">
        <v>404.202597299871</v>
      </c>
      <c r="P6" s="10">
        <v>902.88910921064769</v>
      </c>
      <c r="Q6" s="10">
        <v>498.6547709398784</v>
      </c>
      <c r="R6" s="10">
        <v>404.18543406308339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946.986072416208</v>
      </c>
      <c r="F8" s="10">
        <v>1084.7933312586481</v>
      </c>
      <c r="G8" s="10">
        <v>1123.7985497344321</v>
      </c>
      <c r="H8" s="10">
        <v>1055.1663284658505</v>
      </c>
      <c r="I8" s="10">
        <v>1052.7742952694</v>
      </c>
      <c r="J8" s="10">
        <v>1261.8454713084002</v>
      </c>
      <c r="K8" s="10">
        <v>1630.697980411368</v>
      </c>
      <c r="L8" s="10">
        <v>747.82792680156001</v>
      </c>
      <c r="M8" s="10">
        <v>1074.8442220578943</v>
      </c>
      <c r="N8" s="10">
        <v>518.97391540570322</v>
      </c>
      <c r="O8" s="10">
        <v>499.30400018628092</v>
      </c>
      <c r="P8" s="10">
        <v>627.20602511856714</v>
      </c>
      <c r="Q8" s="10">
        <v>1094.5197234698585</v>
      </c>
      <c r="R8" s="10">
        <v>969.09912634446334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14.235794997930517</v>
      </c>
      <c r="P10" s="9">
        <v>8.5766307944090379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362.88115569000001</v>
      </c>
      <c r="F11" s="9">
        <v>332.41746130488002</v>
      </c>
      <c r="G11" s="9">
        <v>387.39351400416001</v>
      </c>
      <c r="H11" s="9">
        <v>399.53093681633499</v>
      </c>
      <c r="I11" s="9">
        <v>369.15056295696002</v>
      </c>
      <c r="J11" s="9">
        <v>405.43263069336001</v>
      </c>
      <c r="K11" s="9">
        <v>362.85826352364001</v>
      </c>
      <c r="L11" s="9">
        <v>140.21944681860001</v>
      </c>
      <c r="M11" s="9">
        <v>60.98909373005192</v>
      </c>
      <c r="N11" s="9">
        <v>0</v>
      </c>
      <c r="O11" s="9">
        <v>21.399411367804774</v>
      </c>
      <c r="P11" s="9">
        <v>195.166250610182</v>
      </c>
      <c r="Q11" s="9">
        <v>48.792978212876307</v>
      </c>
      <c r="R11" s="9">
        <v>67.088615080350024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362.88115569000001</v>
      </c>
      <c r="F12" s="10">
        <v>332.41746130488002</v>
      </c>
      <c r="G12" s="10">
        <v>387.39351400416001</v>
      </c>
      <c r="H12" s="10">
        <v>399.53093681633499</v>
      </c>
      <c r="I12" s="10">
        <v>369.15056295696002</v>
      </c>
      <c r="J12" s="10">
        <v>405.43263069336001</v>
      </c>
      <c r="K12" s="10">
        <v>362.85826352364001</v>
      </c>
      <c r="L12" s="10">
        <v>140.21944681860001</v>
      </c>
      <c r="M12" s="10">
        <v>60.98909373005192</v>
      </c>
      <c r="N12" s="10">
        <v>0</v>
      </c>
      <c r="O12" s="10">
        <v>21.399411367804774</v>
      </c>
      <c r="P12" s="10">
        <v>195.166250610182</v>
      </c>
      <c r="Q12" s="10">
        <v>48.792978212876307</v>
      </c>
      <c r="R12" s="10">
        <v>67.088615080350024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41.120461892650383</v>
      </c>
      <c r="P15" s="8">
        <v>51.426740720720872</v>
      </c>
      <c r="Q15" s="8">
        <v>45.018461658662659</v>
      </c>
      <c r="R15" s="8">
        <v>12.485844145680058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27.471012785280347</v>
      </c>
      <c r="P16" s="9">
        <v>37.776003972062959</v>
      </c>
      <c r="Q16" s="9">
        <v>27.4698419980244</v>
      </c>
      <c r="R16" s="9">
        <v>8.5855769822384591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13.649449107370033</v>
      </c>
      <c r="P18" s="9">
        <v>13.650736748657915</v>
      </c>
      <c r="Q18" s="9">
        <v>17.548619660638259</v>
      </c>
      <c r="R18" s="9">
        <v>3.9002671634415984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2549.9491089579647</v>
      </c>
      <c r="D21" s="79">
        <v>3463.9273410684846</v>
      </c>
      <c r="E21" s="79">
        <v>2294.2833407543521</v>
      </c>
      <c r="F21" s="79">
        <v>1649.8684475814243</v>
      </c>
      <c r="G21" s="79">
        <v>1564.7625484346522</v>
      </c>
      <c r="H21" s="79">
        <v>1459.1490870511811</v>
      </c>
      <c r="I21" s="79">
        <v>1409.9942843281442</v>
      </c>
      <c r="J21" s="79">
        <v>1213.681367622996</v>
      </c>
      <c r="K21" s="79">
        <v>897.29332442434816</v>
      </c>
      <c r="L21" s="79">
        <v>1035.0249487666563</v>
      </c>
      <c r="M21" s="79">
        <v>1118.8739621696975</v>
      </c>
      <c r="N21" s="79">
        <v>1188.8295341631328</v>
      </c>
      <c r="O21" s="79">
        <v>1249.7077457104849</v>
      </c>
      <c r="P21" s="79">
        <v>1195.7353713525983</v>
      </c>
      <c r="Q21" s="79">
        <v>1076.234441048972</v>
      </c>
      <c r="R21" s="79">
        <v>777.32895192671094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2549.9491089579647</v>
      </c>
      <c r="D30" s="8">
        <v>3463.9273410684846</v>
      </c>
      <c r="E30" s="8">
        <v>2294.2833407543521</v>
      </c>
      <c r="F30" s="8">
        <v>1649.8684475814243</v>
      </c>
      <c r="G30" s="8">
        <v>1564.7625484346522</v>
      </c>
      <c r="H30" s="8">
        <v>1459.1490870511811</v>
      </c>
      <c r="I30" s="8">
        <v>1409.9942843281442</v>
      </c>
      <c r="J30" s="8">
        <v>1213.681367622996</v>
      </c>
      <c r="K30" s="8">
        <v>897.29332442434816</v>
      </c>
      <c r="L30" s="8">
        <v>1035.0249487666563</v>
      </c>
      <c r="M30" s="8">
        <v>1118.8739621696975</v>
      </c>
      <c r="N30" s="8">
        <v>1188.8295341631328</v>
      </c>
      <c r="O30" s="8">
        <v>1249.7077457104849</v>
      </c>
      <c r="P30" s="8">
        <v>1195.7353713525983</v>
      </c>
      <c r="Q30" s="8">
        <v>1076.234441048972</v>
      </c>
      <c r="R30" s="8">
        <v>777.32895192671094</v>
      </c>
    </row>
    <row r="31" spans="1:18" ht="11.25" customHeight="1" x14ac:dyDescent="0.25">
      <c r="A31" s="59" t="s">
        <v>187</v>
      </c>
      <c r="B31" s="60" t="s">
        <v>186</v>
      </c>
      <c r="C31" s="9">
        <v>459.07199999999943</v>
      </c>
      <c r="D31" s="9">
        <v>732.64310784000008</v>
      </c>
      <c r="E31" s="9">
        <v>504.74704142822412</v>
      </c>
      <c r="F31" s="9">
        <v>164.23307008358404</v>
      </c>
      <c r="G31" s="9">
        <v>108.52185600000001</v>
      </c>
      <c r="H31" s="9">
        <v>79.487999999999843</v>
      </c>
      <c r="I31" s="9">
        <v>58.359460877568004</v>
      </c>
      <c r="J31" s="9">
        <v>63.666155520000004</v>
      </c>
      <c r="K31" s="9">
        <v>63.666155520000004</v>
      </c>
      <c r="L31" s="9">
        <v>90.193720320000011</v>
      </c>
      <c r="M31" s="9">
        <v>58.29119999999979</v>
      </c>
      <c r="N31" s="9">
        <v>79.487999999999857</v>
      </c>
      <c r="O31" s="9">
        <v>74.188800000000057</v>
      </c>
      <c r="P31" s="9">
        <v>82.137600000000177</v>
      </c>
      <c r="Q31" s="9">
        <v>79.487999999999914</v>
      </c>
      <c r="R31" s="9">
        <v>82.137599999999964</v>
      </c>
    </row>
    <row r="32" spans="1:18" ht="11.25" customHeight="1" x14ac:dyDescent="0.25">
      <c r="A32" s="61" t="s">
        <v>185</v>
      </c>
      <c r="B32" s="62" t="s">
        <v>184</v>
      </c>
      <c r="C32" s="10">
        <v>459.07199999999943</v>
      </c>
      <c r="D32" s="10">
        <v>732.64310784000008</v>
      </c>
      <c r="E32" s="10">
        <v>504.74704142822412</v>
      </c>
      <c r="F32" s="10">
        <v>164.23307008358404</v>
      </c>
      <c r="G32" s="10">
        <v>108.52185600000001</v>
      </c>
      <c r="H32" s="10">
        <v>79.487999999999843</v>
      </c>
      <c r="I32" s="10">
        <v>58.359460877568004</v>
      </c>
      <c r="J32" s="10">
        <v>63.666155520000004</v>
      </c>
      <c r="K32" s="10">
        <v>63.666155520000004</v>
      </c>
      <c r="L32" s="10">
        <v>90.193720320000011</v>
      </c>
      <c r="M32" s="10">
        <v>58.29119999999979</v>
      </c>
      <c r="N32" s="10">
        <v>79.487999999999857</v>
      </c>
      <c r="O32" s="10">
        <v>74.188800000000057</v>
      </c>
      <c r="P32" s="10">
        <v>82.137600000000177</v>
      </c>
      <c r="Q32" s="10">
        <v>79.487999999999914</v>
      </c>
      <c r="R32" s="10">
        <v>82.137599999999964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1100.0848910722189</v>
      </c>
      <c r="D34" s="9">
        <v>1570.1931888530762</v>
      </c>
      <c r="E34" s="9">
        <v>882.46938706560013</v>
      </c>
      <c r="F34" s="9">
        <v>516.58903854828009</v>
      </c>
      <c r="G34" s="9">
        <v>353.93029507155609</v>
      </c>
      <c r="H34" s="9">
        <v>435.38790878294651</v>
      </c>
      <c r="I34" s="9">
        <v>388.77284588572809</v>
      </c>
      <c r="J34" s="9">
        <v>211.80995714948401</v>
      </c>
      <c r="K34" s="9">
        <v>264.04116947571606</v>
      </c>
      <c r="L34" s="9">
        <v>223.42222099476004</v>
      </c>
      <c r="M34" s="9">
        <v>252.52676771950479</v>
      </c>
      <c r="N34" s="9">
        <v>264.13671811389935</v>
      </c>
      <c r="O34" s="9">
        <v>432.48013701221186</v>
      </c>
      <c r="P34" s="9">
        <v>339.60154390302569</v>
      </c>
      <c r="Q34" s="9">
        <v>304.77096612646341</v>
      </c>
      <c r="R34" s="9">
        <v>87.077557182124224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60.3927118617936</v>
      </c>
      <c r="R43" s="9">
        <v>50.834691392350386</v>
      </c>
    </row>
    <row r="44" spans="1:18" ht="11.25" customHeight="1" x14ac:dyDescent="0.25">
      <c r="A44" s="59" t="s">
        <v>161</v>
      </c>
      <c r="B44" s="60" t="s">
        <v>160</v>
      </c>
      <c r="C44" s="9">
        <v>981.43222035294002</v>
      </c>
      <c r="D44" s="9">
        <v>1161.0910443754083</v>
      </c>
      <c r="E44" s="9">
        <v>907.06691226052817</v>
      </c>
      <c r="F44" s="9">
        <v>969.04633894956021</v>
      </c>
      <c r="G44" s="9">
        <v>1102.3103973630962</v>
      </c>
      <c r="H44" s="9">
        <v>944.27317826823469</v>
      </c>
      <c r="I44" s="9">
        <v>962.86197756484819</v>
      </c>
      <c r="J44" s="9">
        <v>938.20525495351205</v>
      </c>
      <c r="K44" s="9">
        <v>569.58599942863214</v>
      </c>
      <c r="L44" s="9">
        <v>721.40900745189617</v>
      </c>
      <c r="M44" s="9">
        <v>808.05599445019288</v>
      </c>
      <c r="N44" s="9">
        <v>845.20481604923373</v>
      </c>
      <c r="O44" s="9">
        <v>743.03880869827299</v>
      </c>
      <c r="P44" s="9">
        <v>773.99622744957242</v>
      </c>
      <c r="Q44" s="9">
        <v>631.58276306071514</v>
      </c>
      <c r="R44" s="9">
        <v>557.27910335223635</v>
      </c>
    </row>
    <row r="45" spans="1:18" ht="11.25" customHeight="1" x14ac:dyDescent="0.25">
      <c r="A45" s="59" t="s">
        <v>159</v>
      </c>
      <c r="B45" s="60" t="s">
        <v>158</v>
      </c>
      <c r="C45" s="9">
        <v>9.359997532806398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9.359997532806398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5452.9295441140612</v>
      </c>
      <c r="D52" s="79">
        <v>6214.6667426528529</v>
      </c>
      <c r="E52" s="79">
        <v>5607.1868807053452</v>
      </c>
      <c r="F52" s="79">
        <v>7136.9865052718769</v>
      </c>
      <c r="G52" s="79">
        <v>5317.6417149457802</v>
      </c>
      <c r="H52" s="79">
        <v>4770.9480267729332</v>
      </c>
      <c r="I52" s="79">
        <v>3262.2935697958328</v>
      </c>
      <c r="J52" s="79">
        <v>3705.9099504249248</v>
      </c>
      <c r="K52" s="79">
        <v>4199.6439280026007</v>
      </c>
      <c r="L52" s="79">
        <v>2909.8197286341483</v>
      </c>
      <c r="M52" s="79">
        <v>1842.6490357666908</v>
      </c>
      <c r="N52" s="79">
        <v>2662.0401950986488</v>
      </c>
      <c r="O52" s="79">
        <v>2616.6814016431699</v>
      </c>
      <c r="P52" s="79">
        <v>5529.8647816044677</v>
      </c>
      <c r="Q52" s="79">
        <v>6172.060998233218</v>
      </c>
      <c r="R52" s="79">
        <v>6989.0529393995948</v>
      </c>
    </row>
    <row r="53" spans="1:18" ht="11.25" customHeight="1" x14ac:dyDescent="0.25">
      <c r="A53" s="56" t="s">
        <v>143</v>
      </c>
      <c r="B53" s="57" t="s">
        <v>142</v>
      </c>
      <c r="C53" s="8">
        <v>5452.9295441140612</v>
      </c>
      <c r="D53" s="8">
        <v>6214.6667426528529</v>
      </c>
      <c r="E53" s="8">
        <v>5607.1868807053452</v>
      </c>
      <c r="F53" s="8">
        <v>7136.9865052718769</v>
      </c>
      <c r="G53" s="8">
        <v>5317.6417149457802</v>
      </c>
      <c r="H53" s="8">
        <v>4770.9480267729332</v>
      </c>
      <c r="I53" s="8">
        <v>3262.2935697958328</v>
      </c>
      <c r="J53" s="8">
        <v>3705.9099504249248</v>
      </c>
      <c r="K53" s="8">
        <v>4199.6439280026007</v>
      </c>
      <c r="L53" s="8">
        <v>2909.8197286341483</v>
      </c>
      <c r="M53" s="8">
        <v>1842.6490357666908</v>
      </c>
      <c r="N53" s="8">
        <v>2662.0401950986488</v>
      </c>
      <c r="O53" s="8">
        <v>2616.6814016431699</v>
      </c>
      <c r="P53" s="8">
        <v>5529.8647816044677</v>
      </c>
      <c r="Q53" s="8">
        <v>6172.060998233218</v>
      </c>
      <c r="R53" s="8">
        <v>6989.0529393995948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74.479668595090786</v>
      </c>
      <c r="I64" s="81">
        <v>20.631753233279998</v>
      </c>
      <c r="J64" s="81">
        <v>250.87863616704001</v>
      </c>
      <c r="K64" s="81">
        <v>261.68305875264002</v>
      </c>
      <c r="L64" s="81">
        <v>138.09732679411201</v>
      </c>
      <c r="M64" s="81">
        <v>163.29038067354759</v>
      </c>
      <c r="N64" s="81">
        <v>192.30402205704604</v>
      </c>
      <c r="O64" s="81">
        <v>185.8538423218555</v>
      </c>
      <c r="P64" s="81">
        <v>533.54886976676858</v>
      </c>
      <c r="Q64" s="81">
        <v>570.09696274477881</v>
      </c>
      <c r="R64" s="81">
        <v>401.29351260434061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74.479668595090786</v>
      </c>
      <c r="I65" s="82">
        <v>20.631753233279998</v>
      </c>
      <c r="J65" s="82">
        <v>250.87863616704001</v>
      </c>
      <c r="K65" s="82">
        <v>261.68305875264002</v>
      </c>
      <c r="L65" s="82">
        <v>137.86909327295999</v>
      </c>
      <c r="M65" s="82">
        <v>163.07198058468705</v>
      </c>
      <c r="N65" s="82">
        <v>192.30402205704604</v>
      </c>
      <c r="O65" s="82">
        <v>185.47164080583866</v>
      </c>
      <c r="P65" s="82">
        <v>533.00287262126665</v>
      </c>
      <c r="Q65" s="82">
        <v>535.58967949448288</v>
      </c>
      <c r="R65" s="82">
        <v>337.79356684626561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0.22823352115201712</v>
      </c>
      <c r="M67" s="82">
        <v>0.21840008886052445</v>
      </c>
      <c r="N67" s="82">
        <v>0</v>
      </c>
      <c r="O67" s="82">
        <v>0.382201516016834</v>
      </c>
      <c r="P67" s="82">
        <v>0.54599714550190048</v>
      </c>
      <c r="Q67" s="82">
        <v>34.507283250295892</v>
      </c>
      <c r="R67" s="82">
        <v>63.499945758075008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4147.16106578372</v>
      </c>
      <c r="D2" s="78">
        <v>5678.4916977058001</v>
      </c>
      <c r="E2" s="78">
        <v>6166.3205306485888</v>
      </c>
      <c r="F2" s="78">
        <v>7311.6402912474223</v>
      </c>
      <c r="G2" s="78">
        <v>6339.318314843199</v>
      </c>
      <c r="H2" s="78">
        <v>5907.2157922150445</v>
      </c>
      <c r="I2" s="78">
        <v>5227.0158800316076</v>
      </c>
      <c r="J2" s="78">
        <v>5477.132403714857</v>
      </c>
      <c r="K2" s="78">
        <v>5982.7502654772452</v>
      </c>
      <c r="L2" s="78">
        <v>4453.9189143567901</v>
      </c>
      <c r="M2" s="78">
        <v>3768.0840426921045</v>
      </c>
      <c r="N2" s="78">
        <v>4438.225313536831</v>
      </c>
      <c r="O2" s="78">
        <v>4543.5675134430958</v>
      </c>
      <c r="P2" s="78">
        <v>7059.843083175112</v>
      </c>
      <c r="Q2" s="78">
        <v>6607.9740875314383</v>
      </c>
      <c r="R2" s="78">
        <v>6643.4167289080615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1309.8672281062081</v>
      </c>
      <c r="F3" s="79">
        <v>1417.2107925635282</v>
      </c>
      <c r="G3" s="79">
        <v>1485.1068217815091</v>
      </c>
      <c r="H3" s="79">
        <v>1429.5052640681847</v>
      </c>
      <c r="I3" s="79">
        <v>1383.4608801302272</v>
      </c>
      <c r="J3" s="79">
        <v>1589.54641405031</v>
      </c>
      <c r="K3" s="79">
        <v>1882.3730404540238</v>
      </c>
      <c r="L3" s="79">
        <v>888.04737362015999</v>
      </c>
      <c r="M3" s="79">
        <v>1127.2791531639814</v>
      </c>
      <c r="N3" s="79">
        <v>878.53061460236972</v>
      </c>
      <c r="O3" s="79">
        <v>980.26226574453756</v>
      </c>
      <c r="P3" s="79">
        <v>1750.7755781795365</v>
      </c>
      <c r="Q3" s="79">
        <v>1638.9013901211522</v>
      </c>
      <c r="R3" s="79">
        <v>1451.0231684638268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1309.8672281062081</v>
      </c>
      <c r="F4" s="8">
        <v>1417.2107925635282</v>
      </c>
      <c r="G4" s="8">
        <v>1485.1068217815091</v>
      </c>
      <c r="H4" s="8">
        <v>1429.5052640681847</v>
      </c>
      <c r="I4" s="8">
        <v>1383.4608801302272</v>
      </c>
      <c r="J4" s="8">
        <v>1589.54641405031</v>
      </c>
      <c r="K4" s="8">
        <v>1882.3730404540238</v>
      </c>
      <c r="L4" s="8">
        <v>888.04737362015999</v>
      </c>
      <c r="M4" s="8">
        <v>1127.2791531639814</v>
      </c>
      <c r="N4" s="8">
        <v>878.53061460236972</v>
      </c>
      <c r="O4" s="8">
        <v>939.14180385188718</v>
      </c>
      <c r="P4" s="8">
        <v>1700.3423405358276</v>
      </c>
      <c r="Q4" s="8">
        <v>1595.1660999244787</v>
      </c>
      <c r="R4" s="8">
        <v>1438.5531015899057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946.986072416208</v>
      </c>
      <c r="F5" s="9">
        <v>1084.7933312586481</v>
      </c>
      <c r="G5" s="9">
        <v>1104.4002496875676</v>
      </c>
      <c r="H5" s="9">
        <v>1036.8932815150624</v>
      </c>
      <c r="I5" s="9">
        <v>1024.2960763261544</v>
      </c>
      <c r="J5" s="9">
        <v>1203.0158265713089</v>
      </c>
      <c r="K5" s="9">
        <v>1539.751850386848</v>
      </c>
      <c r="L5" s="9">
        <v>747.82792680156001</v>
      </c>
      <c r="M5" s="9">
        <v>1066.7493791411466</v>
      </c>
      <c r="N5" s="9">
        <v>878.53061460236972</v>
      </c>
      <c r="O5" s="9">
        <v>903.50659748615192</v>
      </c>
      <c r="P5" s="9">
        <v>1500.5355277359729</v>
      </c>
      <c r="Q5" s="9">
        <v>1547.7638790782787</v>
      </c>
      <c r="R5" s="9">
        <v>1371.5492605384241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359.55669919666644</v>
      </c>
      <c r="O6" s="10">
        <v>404.202597299871</v>
      </c>
      <c r="P6" s="10">
        <v>885.44637230704359</v>
      </c>
      <c r="Q6" s="10">
        <v>484.44150047527887</v>
      </c>
      <c r="R6" s="10">
        <v>403.67470019841159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946.986072416208</v>
      </c>
      <c r="F8" s="10">
        <v>1084.7933312586481</v>
      </c>
      <c r="G8" s="10">
        <v>1104.4002496875676</v>
      </c>
      <c r="H8" s="10">
        <v>1036.8932815150624</v>
      </c>
      <c r="I8" s="10">
        <v>1024.2960763261544</v>
      </c>
      <c r="J8" s="10">
        <v>1203.0158265713089</v>
      </c>
      <c r="K8" s="10">
        <v>1539.751850386848</v>
      </c>
      <c r="L8" s="10">
        <v>747.82792680156001</v>
      </c>
      <c r="M8" s="10">
        <v>1066.7493791411466</v>
      </c>
      <c r="N8" s="10">
        <v>518.97391540570322</v>
      </c>
      <c r="O8" s="10">
        <v>499.30400018628092</v>
      </c>
      <c r="P8" s="10">
        <v>615.0891554289293</v>
      </c>
      <c r="Q8" s="10">
        <v>1063.3223786029998</v>
      </c>
      <c r="R8" s="10">
        <v>967.87456034001241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14.235794997930517</v>
      </c>
      <c r="P10" s="9">
        <v>8.4109405530049575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362.88115569000001</v>
      </c>
      <c r="F11" s="9">
        <v>332.41746130488002</v>
      </c>
      <c r="G11" s="9">
        <v>380.70657209394153</v>
      </c>
      <c r="H11" s="9">
        <v>392.6119825531224</v>
      </c>
      <c r="I11" s="9">
        <v>359.16480380407285</v>
      </c>
      <c r="J11" s="9">
        <v>386.53058747900093</v>
      </c>
      <c r="K11" s="9">
        <v>342.62119006717586</v>
      </c>
      <c r="L11" s="9">
        <v>140.21944681860001</v>
      </c>
      <c r="M11" s="9">
        <v>60.529774022834872</v>
      </c>
      <c r="N11" s="9">
        <v>0</v>
      </c>
      <c r="O11" s="9">
        <v>21.399411367804774</v>
      </c>
      <c r="P11" s="9">
        <v>191.39587224684959</v>
      </c>
      <c r="Q11" s="9">
        <v>47.402220846200002</v>
      </c>
      <c r="R11" s="9">
        <v>67.003841051481587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362.88115569000001</v>
      </c>
      <c r="F12" s="10">
        <v>332.41746130488002</v>
      </c>
      <c r="G12" s="10">
        <v>380.70657209394153</v>
      </c>
      <c r="H12" s="10">
        <v>392.6119825531224</v>
      </c>
      <c r="I12" s="10">
        <v>359.16480380407285</v>
      </c>
      <c r="J12" s="10">
        <v>386.53058747900093</v>
      </c>
      <c r="K12" s="10">
        <v>342.62119006717586</v>
      </c>
      <c r="L12" s="10">
        <v>140.21944681860001</v>
      </c>
      <c r="M12" s="10">
        <v>60.529774022834872</v>
      </c>
      <c r="N12" s="10">
        <v>0</v>
      </c>
      <c r="O12" s="10">
        <v>21.399411367804774</v>
      </c>
      <c r="P12" s="10">
        <v>191.39587224684959</v>
      </c>
      <c r="Q12" s="10">
        <v>47.402220846200002</v>
      </c>
      <c r="R12" s="10">
        <v>67.003841051481587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41.120461892650383</v>
      </c>
      <c r="P15" s="8">
        <v>50.433237643708878</v>
      </c>
      <c r="Q15" s="8">
        <v>43.735290196673532</v>
      </c>
      <c r="R15" s="8">
        <v>12.470066873921132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27.471012785280347</v>
      </c>
      <c r="P16" s="9">
        <v>37.046216790190471</v>
      </c>
      <c r="Q16" s="9">
        <v>26.686862837508535</v>
      </c>
      <c r="R16" s="9">
        <v>8.57472813776503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13.649449107370033</v>
      </c>
      <c r="P18" s="9">
        <v>13.387020853518404</v>
      </c>
      <c r="Q18" s="9">
        <v>17.048427359165</v>
      </c>
      <c r="R18" s="9">
        <v>3.8953387361561016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1627.1162508426498</v>
      </c>
      <c r="D21" s="79">
        <v>2232.4379526762741</v>
      </c>
      <c r="E21" s="79">
        <v>1591.279158977442</v>
      </c>
      <c r="F21" s="79">
        <v>1267.8252439501971</v>
      </c>
      <c r="G21" s="79">
        <v>1265.9968457142127</v>
      </c>
      <c r="H21" s="79">
        <v>1111.1365819977025</v>
      </c>
      <c r="I21" s="79">
        <v>1111.309397691196</v>
      </c>
      <c r="J21" s="79">
        <v>1028.3173240715473</v>
      </c>
      <c r="K21" s="79">
        <v>692.69480416933527</v>
      </c>
      <c r="L21" s="79">
        <v>933.6282311750108</v>
      </c>
      <c r="M21" s="79">
        <v>1009.2753152348431</v>
      </c>
      <c r="N21" s="79">
        <v>1133.3341367786779</v>
      </c>
      <c r="O21" s="79">
        <v>1179.4921575954868</v>
      </c>
      <c r="P21" s="79">
        <v>967.69852858936486</v>
      </c>
      <c r="Q21" s="79">
        <v>829.81780942486603</v>
      </c>
      <c r="R21" s="79">
        <v>677.56007873929548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1627.1162508426498</v>
      </c>
      <c r="D30" s="8">
        <v>2232.4379526762741</v>
      </c>
      <c r="E30" s="8">
        <v>1591.279158977442</v>
      </c>
      <c r="F30" s="8">
        <v>1267.8252439501971</v>
      </c>
      <c r="G30" s="8">
        <v>1265.9968457142127</v>
      </c>
      <c r="H30" s="8">
        <v>1111.1365819977025</v>
      </c>
      <c r="I30" s="8">
        <v>1111.309397691196</v>
      </c>
      <c r="J30" s="8">
        <v>1028.3173240715473</v>
      </c>
      <c r="K30" s="8">
        <v>692.69480416933527</v>
      </c>
      <c r="L30" s="8">
        <v>933.6282311750108</v>
      </c>
      <c r="M30" s="8">
        <v>1009.2753152348431</v>
      </c>
      <c r="N30" s="8">
        <v>1133.3341367786779</v>
      </c>
      <c r="O30" s="8">
        <v>1179.4921575954868</v>
      </c>
      <c r="P30" s="8">
        <v>967.69852858936486</v>
      </c>
      <c r="Q30" s="8">
        <v>829.81780942486603</v>
      </c>
      <c r="R30" s="8">
        <v>677.56007873929548</v>
      </c>
    </row>
    <row r="31" spans="1:18" ht="11.25" customHeight="1" x14ac:dyDescent="0.25">
      <c r="A31" s="59" t="s">
        <v>187</v>
      </c>
      <c r="B31" s="60" t="s">
        <v>186</v>
      </c>
      <c r="C31" s="9">
        <v>459.07199999999943</v>
      </c>
      <c r="D31" s="9">
        <v>732.64310784000008</v>
      </c>
      <c r="E31" s="9">
        <v>504.74704142822412</v>
      </c>
      <c r="F31" s="9">
        <v>164.23307008358404</v>
      </c>
      <c r="G31" s="9">
        <v>108.52185600000001</v>
      </c>
      <c r="H31" s="9">
        <v>79.487999999999843</v>
      </c>
      <c r="I31" s="9">
        <v>58.359460877568004</v>
      </c>
      <c r="J31" s="9">
        <v>63.666155520000004</v>
      </c>
      <c r="K31" s="9">
        <v>63.666155520000004</v>
      </c>
      <c r="L31" s="9">
        <v>90.193720320000011</v>
      </c>
      <c r="M31" s="9">
        <v>58.29119999999979</v>
      </c>
      <c r="N31" s="9">
        <v>79.487999999999857</v>
      </c>
      <c r="O31" s="9">
        <v>74.188800000000057</v>
      </c>
      <c r="P31" s="9">
        <v>82.137600000000177</v>
      </c>
      <c r="Q31" s="9">
        <v>79.487999999999914</v>
      </c>
      <c r="R31" s="9">
        <v>82.137599999999964</v>
      </c>
    </row>
    <row r="32" spans="1:18" ht="11.25" customHeight="1" x14ac:dyDescent="0.25">
      <c r="A32" s="61" t="s">
        <v>185</v>
      </c>
      <c r="B32" s="62" t="s">
        <v>184</v>
      </c>
      <c r="C32" s="10">
        <v>459.07199999999943</v>
      </c>
      <c r="D32" s="10">
        <v>732.64310784000008</v>
      </c>
      <c r="E32" s="10">
        <v>504.74704142822412</v>
      </c>
      <c r="F32" s="10">
        <v>164.23307008358404</v>
      </c>
      <c r="G32" s="10">
        <v>108.52185600000001</v>
      </c>
      <c r="H32" s="10">
        <v>79.487999999999843</v>
      </c>
      <c r="I32" s="10">
        <v>58.359460877568004</v>
      </c>
      <c r="J32" s="10">
        <v>63.666155520000004</v>
      </c>
      <c r="K32" s="10">
        <v>63.666155520000004</v>
      </c>
      <c r="L32" s="10">
        <v>90.193720320000011</v>
      </c>
      <c r="M32" s="10">
        <v>58.29119999999979</v>
      </c>
      <c r="N32" s="10">
        <v>79.487999999999857</v>
      </c>
      <c r="O32" s="10">
        <v>74.188800000000057</v>
      </c>
      <c r="P32" s="10">
        <v>82.137600000000177</v>
      </c>
      <c r="Q32" s="10">
        <v>79.487999999999914</v>
      </c>
      <c r="R32" s="10">
        <v>82.137599999999964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177.25203295690409</v>
      </c>
      <c r="D34" s="9">
        <v>338.70380046086564</v>
      </c>
      <c r="E34" s="9">
        <v>222.35004646553853</v>
      </c>
      <c r="F34" s="9">
        <v>159.22221339082179</v>
      </c>
      <c r="G34" s="9">
        <v>110.28011221927109</v>
      </c>
      <c r="H34" s="9">
        <v>134.5890626428797</v>
      </c>
      <c r="I34" s="9">
        <v>138.23105812702207</v>
      </c>
      <c r="J34" s="9">
        <v>73.356176345710821</v>
      </c>
      <c r="K34" s="9">
        <v>87.921949192134761</v>
      </c>
      <c r="L34" s="9">
        <v>122.02550340311456</v>
      </c>
      <c r="M34" s="9">
        <v>183.33092050716013</v>
      </c>
      <c r="N34" s="9">
        <v>208.64132072944435</v>
      </c>
      <c r="O34" s="9">
        <v>364.77520936904517</v>
      </c>
      <c r="P34" s="9">
        <v>150.2645125122709</v>
      </c>
      <c r="Q34" s="9">
        <v>104.67018848001037</v>
      </c>
      <c r="R34" s="9">
        <v>28.529443662177098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45.655996037176315</v>
      </c>
      <c r="R43" s="9">
        <v>37.477886892493871</v>
      </c>
    </row>
    <row r="44" spans="1:18" ht="11.25" customHeight="1" x14ac:dyDescent="0.25">
      <c r="A44" s="59" t="s">
        <v>161</v>
      </c>
      <c r="B44" s="60" t="s">
        <v>160</v>
      </c>
      <c r="C44" s="9">
        <v>981.43222035294002</v>
      </c>
      <c r="D44" s="9">
        <v>1161.0910443754083</v>
      </c>
      <c r="E44" s="9">
        <v>864.18207108367949</v>
      </c>
      <c r="F44" s="9">
        <v>944.36996047579112</v>
      </c>
      <c r="G44" s="9">
        <v>1047.1948774949415</v>
      </c>
      <c r="H44" s="9">
        <v>897.05951935482301</v>
      </c>
      <c r="I44" s="9">
        <v>914.71887868660576</v>
      </c>
      <c r="J44" s="9">
        <v>891.29499220583659</v>
      </c>
      <c r="K44" s="9">
        <v>541.10669945720053</v>
      </c>
      <c r="L44" s="9">
        <v>721.40900745189617</v>
      </c>
      <c r="M44" s="9">
        <v>767.65319472768317</v>
      </c>
      <c r="N44" s="9">
        <v>845.20481604923373</v>
      </c>
      <c r="O44" s="9">
        <v>740.52814822644166</v>
      </c>
      <c r="P44" s="9">
        <v>735.2964160770938</v>
      </c>
      <c r="Q44" s="9">
        <v>600.00362490767941</v>
      </c>
      <c r="R44" s="9">
        <v>529.41514818462451</v>
      </c>
    </row>
    <row r="45" spans="1:18" ht="11.25" customHeight="1" x14ac:dyDescent="0.25">
      <c r="A45" s="59" t="s">
        <v>159</v>
      </c>
      <c r="B45" s="60" t="s">
        <v>158</v>
      </c>
      <c r="C45" s="9">
        <v>9.359997532806398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9.359997532806398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2520.0448149410704</v>
      </c>
      <c r="D52" s="79">
        <v>3446.0537450295255</v>
      </c>
      <c r="E52" s="79">
        <v>3265.1741435649387</v>
      </c>
      <c r="F52" s="79">
        <v>4626.6042547336974</v>
      </c>
      <c r="G52" s="79">
        <v>3588.2146473474772</v>
      </c>
      <c r="H52" s="79">
        <v>3366.5739461491576</v>
      </c>
      <c r="I52" s="79">
        <v>2732.2456022101846</v>
      </c>
      <c r="J52" s="79">
        <v>2859.2686655929992</v>
      </c>
      <c r="K52" s="79">
        <v>3407.6824208538856</v>
      </c>
      <c r="L52" s="79">
        <v>2632.2433095616193</v>
      </c>
      <c r="M52" s="79">
        <v>1631.5295742932799</v>
      </c>
      <c r="N52" s="79">
        <v>2426.3605621557836</v>
      </c>
      <c r="O52" s="79">
        <v>2383.8130901030713</v>
      </c>
      <c r="P52" s="79">
        <v>4341.368976406211</v>
      </c>
      <c r="Q52" s="79">
        <v>4139.2548879854203</v>
      </c>
      <c r="R52" s="79">
        <v>4514.833481704939</v>
      </c>
    </row>
    <row r="53" spans="1:18" ht="11.25" customHeight="1" x14ac:dyDescent="0.25">
      <c r="A53" s="56" t="s">
        <v>143</v>
      </c>
      <c r="B53" s="57" t="s">
        <v>142</v>
      </c>
      <c r="C53" s="8">
        <v>2520.0448149410704</v>
      </c>
      <c r="D53" s="8">
        <v>3446.0537450295255</v>
      </c>
      <c r="E53" s="8">
        <v>3265.1741435649387</v>
      </c>
      <c r="F53" s="8">
        <v>4626.6042547336974</v>
      </c>
      <c r="G53" s="8">
        <v>3588.2146473474772</v>
      </c>
      <c r="H53" s="8">
        <v>3366.5739461491576</v>
      </c>
      <c r="I53" s="8">
        <v>2732.2456022101846</v>
      </c>
      <c r="J53" s="8">
        <v>2859.2686655929992</v>
      </c>
      <c r="K53" s="8">
        <v>3407.6824208538856</v>
      </c>
      <c r="L53" s="8">
        <v>2632.2433095616193</v>
      </c>
      <c r="M53" s="8">
        <v>1631.5295742932799</v>
      </c>
      <c r="N53" s="8">
        <v>2426.3605621557836</v>
      </c>
      <c r="O53" s="8">
        <v>2383.8130901030713</v>
      </c>
      <c r="P53" s="8">
        <v>4341.368976406211</v>
      </c>
      <c r="Q53" s="8">
        <v>4139.2548879854203</v>
      </c>
      <c r="R53" s="8">
        <v>4514.833481704939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74.479668595090786</v>
      </c>
      <c r="I64" s="81">
        <v>20.631753233279998</v>
      </c>
      <c r="J64" s="81">
        <v>250.87863616704001</v>
      </c>
      <c r="K64" s="81">
        <v>261.68305875264002</v>
      </c>
      <c r="L64" s="81">
        <v>138.07555491495046</v>
      </c>
      <c r="M64" s="81">
        <v>163.26535772655606</v>
      </c>
      <c r="N64" s="81">
        <v>192.30402205704604</v>
      </c>
      <c r="O64" s="81">
        <v>185.81982877261444</v>
      </c>
      <c r="P64" s="81">
        <v>533.4315223554471</v>
      </c>
      <c r="Q64" s="81">
        <v>558.73177755634129</v>
      </c>
      <c r="R64" s="81">
        <v>378.81367124107265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74.479668595090786</v>
      </c>
      <c r="I65" s="82">
        <v>20.631753233279998</v>
      </c>
      <c r="J65" s="82">
        <v>250.87863616704001</v>
      </c>
      <c r="K65" s="82">
        <v>261.68305875264002</v>
      </c>
      <c r="L65" s="82">
        <v>137.86909327295999</v>
      </c>
      <c r="M65" s="82">
        <v>163.07198058468705</v>
      </c>
      <c r="N65" s="82">
        <v>192.30402205704604</v>
      </c>
      <c r="O65" s="82">
        <v>185.47164080583866</v>
      </c>
      <c r="P65" s="82">
        <v>533.00287262126665</v>
      </c>
      <c r="Q65" s="82">
        <v>535.58967949448288</v>
      </c>
      <c r="R65" s="82">
        <v>337.79356684626561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0.20646164199047595</v>
      </c>
      <c r="M67" s="82">
        <v>0.19337714186899702</v>
      </c>
      <c r="N67" s="82">
        <v>0</v>
      </c>
      <c r="O67" s="82">
        <v>0.34818796677579306</v>
      </c>
      <c r="P67" s="82">
        <v>0.42864973418039776</v>
      </c>
      <c r="Q67" s="82">
        <v>23.142098061858391</v>
      </c>
      <c r="R67" s="82">
        <v>41.020104394807063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3737.4106875707075</v>
      </c>
      <c r="D2" s="78">
        <v>3855.5529275226381</v>
      </c>
      <c r="E2" s="78">
        <v>2912.6292024300474</v>
      </c>
      <c r="F2" s="78">
        <v>2750.3780507348833</v>
      </c>
      <c r="G2" s="78">
        <v>1950.6274240939595</v>
      </c>
      <c r="H2" s="78">
        <v>1684.0818861203584</v>
      </c>
      <c r="I2" s="78">
        <v>802.06414712958235</v>
      </c>
      <c r="J2" s="78">
        <v>1041.3090225158116</v>
      </c>
      <c r="K2" s="78">
        <v>1046.8585254166392</v>
      </c>
      <c r="L2" s="78">
        <v>345.27145789521148</v>
      </c>
      <c r="M2" s="78">
        <v>299.31294127915311</v>
      </c>
      <c r="N2" s="78">
        <v>260.78267348832929</v>
      </c>
      <c r="O2" s="78">
        <v>272.94716683853926</v>
      </c>
      <c r="P2" s="78">
        <v>1371.2518809658891</v>
      </c>
      <c r="Q2" s="78">
        <v>2218.7237564479356</v>
      </c>
      <c r="R2" s="78">
        <v>2458.1115864828721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26.085241957082896</v>
      </c>
      <c r="H3" s="79">
        <v>25.192001214000509</v>
      </c>
      <c r="I3" s="79">
        <v>38.463978096133062</v>
      </c>
      <c r="J3" s="79">
        <v>77.731687951450283</v>
      </c>
      <c r="K3" s="79">
        <v>111.18320348098419</v>
      </c>
      <c r="L3" s="79">
        <v>0</v>
      </c>
      <c r="M3" s="79">
        <v>8.554162623964741</v>
      </c>
      <c r="N3" s="79">
        <v>0</v>
      </c>
      <c r="O3" s="79">
        <v>0</v>
      </c>
      <c r="P3" s="79">
        <v>34.489178274990415</v>
      </c>
      <c r="Q3" s="79">
        <v>48.084544160123485</v>
      </c>
      <c r="R3" s="79">
        <v>1.8358511697501547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26.085241957082896</v>
      </c>
      <c r="H4" s="8">
        <v>25.192001214000509</v>
      </c>
      <c r="I4" s="8">
        <v>38.463978096133062</v>
      </c>
      <c r="J4" s="8">
        <v>77.731687951450283</v>
      </c>
      <c r="K4" s="8">
        <v>111.18320348098419</v>
      </c>
      <c r="L4" s="8">
        <v>0</v>
      </c>
      <c r="M4" s="8">
        <v>8.554162623964741</v>
      </c>
      <c r="N4" s="8">
        <v>0</v>
      </c>
      <c r="O4" s="8">
        <v>0</v>
      </c>
      <c r="P4" s="8">
        <v>33.495675197978414</v>
      </c>
      <c r="Q4" s="8">
        <v>46.801372698134365</v>
      </c>
      <c r="R4" s="8">
        <v>1.8200738979912294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19.398300046864453</v>
      </c>
      <c r="H5" s="9">
        <v>18.273046950787919</v>
      </c>
      <c r="I5" s="9">
        <v>28.478218943245871</v>
      </c>
      <c r="J5" s="9">
        <v>58.829644737091208</v>
      </c>
      <c r="K5" s="9">
        <v>90.946130024520073</v>
      </c>
      <c r="L5" s="9">
        <v>0</v>
      </c>
      <c r="M5" s="9">
        <v>8.0948429167476892</v>
      </c>
      <c r="N5" s="9">
        <v>0</v>
      </c>
      <c r="O5" s="9">
        <v>0</v>
      </c>
      <c r="P5" s="9">
        <v>29.559606593241945</v>
      </c>
      <c r="Q5" s="9">
        <v>45.410615331458061</v>
      </c>
      <c r="R5" s="9">
        <v>1.7352998691227977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17.442736903604192</v>
      </c>
      <c r="Q6" s="10">
        <v>14.213270464599496</v>
      </c>
      <c r="R6" s="10">
        <v>0.51073386467176307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19.398300046864453</v>
      </c>
      <c r="H8" s="10">
        <v>18.273046950787919</v>
      </c>
      <c r="I8" s="10">
        <v>28.478218943245871</v>
      </c>
      <c r="J8" s="10">
        <v>58.829644737091208</v>
      </c>
      <c r="K8" s="10">
        <v>90.946130024520073</v>
      </c>
      <c r="L8" s="10">
        <v>0</v>
      </c>
      <c r="M8" s="10">
        <v>8.0948429167476892</v>
      </c>
      <c r="N8" s="10">
        <v>0</v>
      </c>
      <c r="O8" s="10">
        <v>0</v>
      </c>
      <c r="P8" s="10">
        <v>12.116869689637751</v>
      </c>
      <c r="Q8" s="10">
        <v>31.197344866858568</v>
      </c>
      <c r="R8" s="10">
        <v>1.2245660044510345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0.16569024140407962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6.6869419102184446</v>
      </c>
      <c r="H11" s="9">
        <v>6.9189542632125898</v>
      </c>
      <c r="I11" s="9">
        <v>9.9857591528871943</v>
      </c>
      <c r="J11" s="9">
        <v>18.902043214359072</v>
      </c>
      <c r="K11" s="9">
        <v>20.237073456464117</v>
      </c>
      <c r="L11" s="9">
        <v>0</v>
      </c>
      <c r="M11" s="9">
        <v>0.45931970721705173</v>
      </c>
      <c r="N11" s="9">
        <v>0</v>
      </c>
      <c r="O11" s="9">
        <v>0</v>
      </c>
      <c r="P11" s="9">
        <v>3.7703783633323944</v>
      </c>
      <c r="Q11" s="9">
        <v>1.3907573666763056</v>
      </c>
      <c r="R11" s="9">
        <v>8.4774028868431869E-2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6.6869419102184446</v>
      </c>
      <c r="H12" s="10">
        <v>6.9189542632125898</v>
      </c>
      <c r="I12" s="10">
        <v>9.9857591528871943</v>
      </c>
      <c r="J12" s="10">
        <v>18.902043214359072</v>
      </c>
      <c r="K12" s="10">
        <v>20.237073456464117</v>
      </c>
      <c r="L12" s="10">
        <v>0</v>
      </c>
      <c r="M12" s="10">
        <v>0.45931970721705173</v>
      </c>
      <c r="N12" s="10">
        <v>0</v>
      </c>
      <c r="O12" s="10">
        <v>0</v>
      </c>
      <c r="P12" s="10">
        <v>3.7703783633323944</v>
      </c>
      <c r="Q12" s="10">
        <v>1.3907573666763056</v>
      </c>
      <c r="R12" s="10">
        <v>8.4774028868431869E-2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0.99350307701200014</v>
      </c>
      <c r="Q15" s="8">
        <v>1.2831714619891228</v>
      </c>
      <c r="R15" s="8">
        <v>1.5777271758925387E-2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0.72978718187248948</v>
      </c>
      <c r="Q16" s="9">
        <v>0.78297916051586114</v>
      </c>
      <c r="R16" s="9">
        <v>1.0848844473428501E-2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0.2637158951395106</v>
      </c>
      <c r="Q18" s="9">
        <v>0.50019230147326155</v>
      </c>
      <c r="R18" s="9">
        <v>4.9284272854968865E-3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905.83170424243394</v>
      </c>
      <c r="D21" s="79">
        <v>1204.1107166741401</v>
      </c>
      <c r="E21" s="79">
        <v>685.67804379819859</v>
      </c>
      <c r="F21" s="79">
        <v>371.31979253861658</v>
      </c>
      <c r="G21" s="79">
        <v>291.55410576736011</v>
      </c>
      <c r="H21" s="79">
        <v>339.009582686545</v>
      </c>
      <c r="I21" s="79">
        <v>289.2311542666074</v>
      </c>
      <c r="J21" s="79">
        <v>180.81002969407268</v>
      </c>
      <c r="K21" s="79">
        <v>199.77216470585458</v>
      </c>
      <c r="L21" s="79">
        <v>97.618483133360115</v>
      </c>
      <c r="M21" s="79">
        <v>105.82208389880796</v>
      </c>
      <c r="N21" s="79">
        <v>52.23502927356548</v>
      </c>
      <c r="O21" s="79">
        <v>65.464482395083579</v>
      </c>
      <c r="P21" s="79">
        <v>221.79645235497838</v>
      </c>
      <c r="Q21" s="79">
        <v>239.55296026537735</v>
      </c>
      <c r="R21" s="79">
        <v>97.157876063227377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905.83170424243394</v>
      </c>
      <c r="D30" s="8">
        <v>1204.1107166741401</v>
      </c>
      <c r="E30" s="8">
        <v>685.67804379819859</v>
      </c>
      <c r="F30" s="8">
        <v>371.31979253861658</v>
      </c>
      <c r="G30" s="8">
        <v>291.55410576736011</v>
      </c>
      <c r="H30" s="8">
        <v>339.009582686545</v>
      </c>
      <c r="I30" s="8">
        <v>289.2311542666074</v>
      </c>
      <c r="J30" s="8">
        <v>180.81002969407268</v>
      </c>
      <c r="K30" s="8">
        <v>199.77216470585458</v>
      </c>
      <c r="L30" s="8">
        <v>97.618483133360115</v>
      </c>
      <c r="M30" s="8">
        <v>105.82208389880796</v>
      </c>
      <c r="N30" s="8">
        <v>52.23502927356548</v>
      </c>
      <c r="O30" s="8">
        <v>65.464482395083579</v>
      </c>
      <c r="P30" s="8">
        <v>221.79645235497838</v>
      </c>
      <c r="Q30" s="8">
        <v>239.55296026537735</v>
      </c>
      <c r="R30" s="8">
        <v>97.157876063227377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905.83170424243394</v>
      </c>
      <c r="D34" s="9">
        <v>1204.1107166741401</v>
      </c>
      <c r="E34" s="9">
        <v>642.79320262134979</v>
      </c>
      <c r="F34" s="9">
        <v>346.64341406484749</v>
      </c>
      <c r="G34" s="9">
        <v>236.43858589920529</v>
      </c>
      <c r="H34" s="9">
        <v>291.79592377313332</v>
      </c>
      <c r="I34" s="9">
        <v>241.08805538836498</v>
      </c>
      <c r="J34" s="9">
        <v>133.89976694639711</v>
      </c>
      <c r="K34" s="9">
        <v>171.29286473442292</v>
      </c>
      <c r="L34" s="9">
        <v>97.618483133360115</v>
      </c>
      <c r="M34" s="9">
        <v>65.419284176298248</v>
      </c>
      <c r="N34" s="9">
        <v>52.23502927356548</v>
      </c>
      <c r="O34" s="9">
        <v>62.953821923252256</v>
      </c>
      <c r="P34" s="9">
        <v>183.09664098249976</v>
      </c>
      <c r="Q34" s="9">
        <v>194.35804942433518</v>
      </c>
      <c r="R34" s="9">
        <v>56.902147414592051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13.615772688006379</v>
      </c>
      <c r="R43" s="9">
        <v>12.391773481023524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42.884841176848752</v>
      </c>
      <c r="F44" s="9">
        <v>24.676378473769077</v>
      </c>
      <c r="G44" s="9">
        <v>55.11551986815482</v>
      </c>
      <c r="H44" s="9">
        <v>47.213658913411699</v>
      </c>
      <c r="I44" s="9">
        <v>48.143098878242455</v>
      </c>
      <c r="J44" s="9">
        <v>46.910262747675567</v>
      </c>
      <c r="K44" s="9">
        <v>28.479299971431647</v>
      </c>
      <c r="L44" s="9">
        <v>0</v>
      </c>
      <c r="M44" s="9">
        <v>40.402799722509712</v>
      </c>
      <c r="N44" s="9">
        <v>0</v>
      </c>
      <c r="O44" s="9">
        <v>2.5106604718313181</v>
      </c>
      <c r="P44" s="9">
        <v>38.699811372478621</v>
      </c>
      <c r="Q44" s="9">
        <v>31.579138153035778</v>
      </c>
      <c r="R44" s="9">
        <v>27.863955167611806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2831.5789833282734</v>
      </c>
      <c r="D52" s="79">
        <v>2651.4422108484978</v>
      </c>
      <c r="E52" s="79">
        <v>2226.9511586318486</v>
      </c>
      <c r="F52" s="79">
        <v>2379.0582581962667</v>
      </c>
      <c r="G52" s="79">
        <v>1632.9880763695164</v>
      </c>
      <c r="H52" s="79">
        <v>1319.8803022198128</v>
      </c>
      <c r="I52" s="79">
        <v>474.36901476684193</v>
      </c>
      <c r="J52" s="79">
        <v>782.76730487028863</v>
      </c>
      <c r="K52" s="79">
        <v>735.90315722980051</v>
      </c>
      <c r="L52" s="79">
        <v>247.65297476185134</v>
      </c>
      <c r="M52" s="79">
        <v>184.9366947563804</v>
      </c>
      <c r="N52" s="79">
        <v>208.54764421476381</v>
      </c>
      <c r="O52" s="79">
        <v>207.48268444345567</v>
      </c>
      <c r="P52" s="79">
        <v>1114.9662503359202</v>
      </c>
      <c r="Q52" s="79">
        <v>1931.0862520224348</v>
      </c>
      <c r="R52" s="79">
        <v>2359.1178592498945</v>
      </c>
    </row>
    <row r="53" spans="1:18" ht="11.25" customHeight="1" x14ac:dyDescent="0.25">
      <c r="A53" s="56" t="s">
        <v>143</v>
      </c>
      <c r="B53" s="57" t="s">
        <v>142</v>
      </c>
      <c r="C53" s="8">
        <v>2831.5789833282734</v>
      </c>
      <c r="D53" s="8">
        <v>2651.4422108484978</v>
      </c>
      <c r="E53" s="8">
        <v>2226.9511586318486</v>
      </c>
      <c r="F53" s="8">
        <v>2379.0582581962667</v>
      </c>
      <c r="G53" s="8">
        <v>1632.9880763695164</v>
      </c>
      <c r="H53" s="8">
        <v>1319.8803022198128</v>
      </c>
      <c r="I53" s="8">
        <v>474.36901476684193</v>
      </c>
      <c r="J53" s="8">
        <v>782.76730487028863</v>
      </c>
      <c r="K53" s="8">
        <v>735.90315722980051</v>
      </c>
      <c r="L53" s="8">
        <v>247.65297476185134</v>
      </c>
      <c r="M53" s="8">
        <v>184.9366947563804</v>
      </c>
      <c r="N53" s="8">
        <v>208.54764421476381</v>
      </c>
      <c r="O53" s="8">
        <v>207.48268444345567</v>
      </c>
      <c r="P53" s="8">
        <v>1114.9662503359202</v>
      </c>
      <c r="Q53" s="8">
        <v>1931.0862520224348</v>
      </c>
      <c r="R53" s="8">
        <v>2359.1178592498945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1.9424815186128513E-2</v>
      </c>
      <c r="M64" s="81">
        <v>2.1919632976422767E-2</v>
      </c>
      <c r="N64" s="81">
        <v>0</v>
      </c>
      <c r="O64" s="81">
        <v>3.0305636938350165E-2</v>
      </c>
      <c r="P64" s="81">
        <v>0.11008739165548603</v>
      </c>
      <c r="Q64" s="81">
        <v>10.79648115894601</v>
      </c>
      <c r="R64" s="81">
        <v>21.434070881732861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1.9424815186128513E-2</v>
      </c>
      <c r="M67" s="82">
        <v>2.1919632976422767E-2</v>
      </c>
      <c r="N67" s="82">
        <v>0</v>
      </c>
      <c r="O67" s="82">
        <v>3.0305636938350165E-2</v>
      </c>
      <c r="P67" s="82">
        <v>0.11008739165548603</v>
      </c>
      <c r="Q67" s="82">
        <v>10.79648115894601</v>
      </c>
      <c r="R67" s="82">
        <v>21.434070881732861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118.30689971759774</v>
      </c>
      <c r="D2" s="78">
        <v>144.54945849290016</v>
      </c>
      <c r="E2" s="78">
        <v>132.38771648726987</v>
      </c>
      <c r="F2" s="78">
        <v>142.04740343452448</v>
      </c>
      <c r="G2" s="78">
        <v>103.65058818186574</v>
      </c>
      <c r="H2" s="78">
        <v>93.496700770896368</v>
      </c>
      <c r="I2" s="78">
        <v>65.132685189146883</v>
      </c>
      <c r="J2" s="78">
        <v>68.427993819012514</v>
      </c>
      <c r="K2" s="78">
        <v>60.884705468072326</v>
      </c>
      <c r="L2" s="78">
        <v>33.701678768962765</v>
      </c>
      <c r="M2" s="78">
        <v>29.959329753077149</v>
      </c>
      <c r="N2" s="78">
        <v>30.392356838991599</v>
      </c>
      <c r="O2" s="78">
        <v>30.136732816557206</v>
      </c>
      <c r="P2" s="78">
        <v>79.769945270591691</v>
      </c>
      <c r="Q2" s="78">
        <v>108.58352958409066</v>
      </c>
      <c r="R2" s="78">
        <v>117.71259556894913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17.001153872880924</v>
      </c>
      <c r="D21" s="79">
        <v>27.378671718070546</v>
      </c>
      <c r="E21" s="79">
        <v>17.326137978711849</v>
      </c>
      <c r="F21" s="79">
        <v>10.723411092610863</v>
      </c>
      <c r="G21" s="79">
        <v>7.2115969530797068</v>
      </c>
      <c r="H21" s="79">
        <v>9.002922366933527</v>
      </c>
      <c r="I21" s="79">
        <v>9.4537323703409459</v>
      </c>
      <c r="J21" s="79">
        <v>4.5540138573760567</v>
      </c>
      <c r="K21" s="79">
        <v>4.8263555491583467</v>
      </c>
      <c r="L21" s="79">
        <v>3.7782344582853238</v>
      </c>
      <c r="M21" s="79">
        <v>3.7765630360464213</v>
      </c>
      <c r="N21" s="79">
        <v>3.2603681108894871</v>
      </c>
      <c r="O21" s="79">
        <v>4.7511057199143396</v>
      </c>
      <c r="P21" s="79">
        <v>6.2403904082549486</v>
      </c>
      <c r="Q21" s="79">
        <v>6.8636713587287872</v>
      </c>
      <c r="R21" s="79">
        <v>2.6109971241880738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17.001153872880924</v>
      </c>
      <c r="D30" s="8">
        <v>27.378671718070546</v>
      </c>
      <c r="E30" s="8">
        <v>17.326137978711849</v>
      </c>
      <c r="F30" s="8">
        <v>10.723411092610863</v>
      </c>
      <c r="G30" s="8">
        <v>7.2115969530797068</v>
      </c>
      <c r="H30" s="8">
        <v>9.002922366933527</v>
      </c>
      <c r="I30" s="8">
        <v>9.4537323703409459</v>
      </c>
      <c r="J30" s="8">
        <v>4.5540138573760567</v>
      </c>
      <c r="K30" s="8">
        <v>4.8263555491583467</v>
      </c>
      <c r="L30" s="8">
        <v>3.7782344582853238</v>
      </c>
      <c r="M30" s="8">
        <v>3.7765630360464213</v>
      </c>
      <c r="N30" s="8">
        <v>3.2603681108894871</v>
      </c>
      <c r="O30" s="8">
        <v>4.7511057199143396</v>
      </c>
      <c r="P30" s="8">
        <v>6.2403904082549486</v>
      </c>
      <c r="Q30" s="8">
        <v>6.8636713587287872</v>
      </c>
      <c r="R30" s="8">
        <v>2.6109971241880738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17.001153872880924</v>
      </c>
      <c r="D34" s="9">
        <v>27.378671718070546</v>
      </c>
      <c r="E34" s="9">
        <v>17.326137978711849</v>
      </c>
      <c r="F34" s="9">
        <v>10.723411092610863</v>
      </c>
      <c r="G34" s="9">
        <v>7.2115969530797068</v>
      </c>
      <c r="H34" s="9">
        <v>9.002922366933527</v>
      </c>
      <c r="I34" s="9">
        <v>9.4537323703409459</v>
      </c>
      <c r="J34" s="9">
        <v>4.5540138573760567</v>
      </c>
      <c r="K34" s="9">
        <v>4.8263555491583467</v>
      </c>
      <c r="L34" s="9">
        <v>3.7782344582853238</v>
      </c>
      <c r="M34" s="9">
        <v>3.7765630360464213</v>
      </c>
      <c r="N34" s="9">
        <v>3.2603681108894871</v>
      </c>
      <c r="O34" s="9">
        <v>4.7511057199143396</v>
      </c>
      <c r="P34" s="9">
        <v>6.2403904082549486</v>
      </c>
      <c r="Q34" s="9">
        <v>5.7427282221178837</v>
      </c>
      <c r="R34" s="9">
        <v>1.6459661053550769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1.1209431366109031</v>
      </c>
      <c r="R43" s="9">
        <v>0.9650310188329968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101.30574584471682</v>
      </c>
      <c r="D52" s="79">
        <v>117.17078677482961</v>
      </c>
      <c r="E52" s="79">
        <v>115.06157850855803</v>
      </c>
      <c r="F52" s="79">
        <v>131.32399234191362</v>
      </c>
      <c r="G52" s="79">
        <v>96.438991228786037</v>
      </c>
      <c r="H52" s="79">
        <v>84.493778403962835</v>
      </c>
      <c r="I52" s="79">
        <v>55.678952818805932</v>
      </c>
      <c r="J52" s="79">
        <v>63.873979961636451</v>
      </c>
      <c r="K52" s="79">
        <v>56.058349918913983</v>
      </c>
      <c r="L52" s="79">
        <v>29.923444310677439</v>
      </c>
      <c r="M52" s="79">
        <v>26.182766717030727</v>
      </c>
      <c r="N52" s="79">
        <v>27.131988728102112</v>
      </c>
      <c r="O52" s="79">
        <v>25.385627096642867</v>
      </c>
      <c r="P52" s="79">
        <v>73.529554862336738</v>
      </c>
      <c r="Q52" s="79">
        <v>101.71985822536186</v>
      </c>
      <c r="R52" s="79">
        <v>115.10159844476105</v>
      </c>
    </row>
    <row r="53" spans="1:18" ht="11.25" customHeight="1" x14ac:dyDescent="0.25">
      <c r="A53" s="56" t="s">
        <v>143</v>
      </c>
      <c r="B53" s="57" t="s">
        <v>142</v>
      </c>
      <c r="C53" s="8">
        <v>101.30574584471682</v>
      </c>
      <c r="D53" s="8">
        <v>117.17078677482961</v>
      </c>
      <c r="E53" s="8">
        <v>115.06157850855803</v>
      </c>
      <c r="F53" s="8">
        <v>131.32399234191362</v>
      </c>
      <c r="G53" s="8">
        <v>96.438991228786037</v>
      </c>
      <c r="H53" s="8">
        <v>84.493778403962835</v>
      </c>
      <c r="I53" s="8">
        <v>55.678952818805932</v>
      </c>
      <c r="J53" s="8">
        <v>63.873979961636451</v>
      </c>
      <c r="K53" s="8">
        <v>56.058349918913983</v>
      </c>
      <c r="L53" s="8">
        <v>29.923444310677439</v>
      </c>
      <c r="M53" s="8">
        <v>26.182766717030727</v>
      </c>
      <c r="N53" s="8">
        <v>27.131988728102112</v>
      </c>
      <c r="O53" s="8">
        <v>25.385627096642867</v>
      </c>
      <c r="P53" s="8">
        <v>73.529554862336738</v>
      </c>
      <c r="Q53" s="8">
        <v>101.71985822536186</v>
      </c>
      <c r="R53" s="8">
        <v>115.10159844476105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2.3470639754126442E-3</v>
      </c>
      <c r="M64" s="81">
        <v>3.1033140151046786E-3</v>
      </c>
      <c r="N64" s="81">
        <v>0</v>
      </c>
      <c r="O64" s="81">
        <v>3.7079123026908028E-3</v>
      </c>
      <c r="P64" s="81">
        <v>7.2600196660166398E-3</v>
      </c>
      <c r="Q64" s="81">
        <v>0.56870402949149057</v>
      </c>
      <c r="R64" s="81">
        <v>1.0457704815350768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2.3470639754126442E-3</v>
      </c>
      <c r="M67" s="82">
        <v>3.1033140151046786E-3</v>
      </c>
      <c r="N67" s="82">
        <v>0</v>
      </c>
      <c r="O67" s="82">
        <v>3.7079123026908028E-3</v>
      </c>
      <c r="P67" s="82">
        <v>7.2600196660166398E-3</v>
      </c>
      <c r="Q67" s="82">
        <v>0.56870402949149057</v>
      </c>
      <c r="R67" s="82">
        <v>1.0457704815350768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247</v>
      </c>
      <c r="B1" s="77" t="s">
        <v>246</v>
      </c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392714.15165098978</v>
      </c>
      <c r="D2" s="78">
        <v>394762.99153847643</v>
      </c>
      <c r="E2" s="78">
        <v>389821.43481916317</v>
      </c>
      <c r="F2" s="78">
        <v>394466.47624949727</v>
      </c>
      <c r="G2" s="78">
        <v>396291.07678010501</v>
      </c>
      <c r="H2" s="78">
        <v>399067.2242126168</v>
      </c>
      <c r="I2" s="78">
        <v>390887.46126971219</v>
      </c>
      <c r="J2" s="78">
        <v>382732.22612578236</v>
      </c>
      <c r="K2" s="78">
        <v>377695.93104466551</v>
      </c>
      <c r="L2" s="78">
        <v>356808.37691125402</v>
      </c>
      <c r="M2" s="78">
        <v>364608.52562817326</v>
      </c>
      <c r="N2" s="78">
        <v>336327.83131440484</v>
      </c>
      <c r="O2" s="78">
        <v>339203.95979304076</v>
      </c>
      <c r="P2" s="78">
        <v>340400.63513429451</v>
      </c>
      <c r="Q2" s="78">
        <v>308025.65121306531</v>
      </c>
      <c r="R2" s="78">
        <v>317677.85030559794</v>
      </c>
    </row>
    <row r="3" spans="1:18" ht="11.25" customHeight="1" x14ac:dyDescent="0.25">
      <c r="A3" s="53" t="s">
        <v>242</v>
      </c>
      <c r="B3" s="54" t="s">
        <v>241</v>
      </c>
      <c r="C3" s="79">
        <v>50724.222911827077</v>
      </c>
      <c r="D3" s="79">
        <v>42189.745192591028</v>
      </c>
      <c r="E3" s="79">
        <v>43446.984511080707</v>
      </c>
      <c r="F3" s="79">
        <v>45001.652680026156</v>
      </c>
      <c r="G3" s="79">
        <v>43153.831518005834</v>
      </c>
      <c r="H3" s="79">
        <v>47092.388424268429</v>
      </c>
      <c r="I3" s="79">
        <v>43597.258891284851</v>
      </c>
      <c r="J3" s="79">
        <v>45782.928242448834</v>
      </c>
      <c r="K3" s="79">
        <v>42205.322709234795</v>
      </c>
      <c r="L3" s="79">
        <v>36320.19594738703</v>
      </c>
      <c r="M3" s="79">
        <v>37556.070844021728</v>
      </c>
      <c r="N3" s="79">
        <v>30263.637582687159</v>
      </c>
      <c r="O3" s="79">
        <v>33389.702779869382</v>
      </c>
      <c r="P3" s="79">
        <v>34073.853662291003</v>
      </c>
      <c r="Q3" s="79">
        <v>23565.886524818408</v>
      </c>
      <c r="R3" s="79">
        <v>26789.817996309255</v>
      </c>
    </row>
    <row r="4" spans="1:18" ht="11.25" customHeight="1" x14ac:dyDescent="0.25">
      <c r="A4" s="56" t="s">
        <v>240</v>
      </c>
      <c r="B4" s="57" t="s">
        <v>239</v>
      </c>
      <c r="C4" s="8">
        <v>50112.970896384555</v>
      </c>
      <c r="D4" s="8">
        <v>41552.489195945702</v>
      </c>
      <c r="E4" s="8">
        <v>43131.105294961424</v>
      </c>
      <c r="F4" s="8">
        <v>44914.119252426157</v>
      </c>
      <c r="G4" s="8">
        <v>43085.325870092114</v>
      </c>
      <c r="H4" s="8">
        <v>47030.576703281382</v>
      </c>
      <c r="I4" s="8">
        <v>43533.827687257814</v>
      </c>
      <c r="J4" s="8">
        <v>45695.396590889395</v>
      </c>
      <c r="K4" s="8">
        <v>42090.300656154068</v>
      </c>
      <c r="L4" s="8">
        <v>36232.662519787031</v>
      </c>
      <c r="M4" s="8">
        <v>37466.786856958519</v>
      </c>
      <c r="N4" s="8">
        <v>29842.40889017926</v>
      </c>
      <c r="O4" s="8">
        <v>32962.562770986027</v>
      </c>
      <c r="P4" s="8">
        <v>33616.186586511831</v>
      </c>
      <c r="Q4" s="8">
        <v>23143.052472722433</v>
      </c>
      <c r="R4" s="8">
        <v>26471.608403187365</v>
      </c>
    </row>
    <row r="5" spans="1:18" ht="11.25" customHeight="1" x14ac:dyDescent="0.25">
      <c r="A5" s="59" t="s">
        <v>238</v>
      </c>
      <c r="B5" s="60" t="s">
        <v>237</v>
      </c>
      <c r="C5" s="9">
        <v>38426.327873064642</v>
      </c>
      <c r="D5" s="9">
        <v>30868.374697090083</v>
      </c>
      <c r="E5" s="9">
        <v>32129.467831002163</v>
      </c>
      <c r="F5" s="9">
        <v>34655.86263342615</v>
      </c>
      <c r="G5" s="9">
        <v>33642.475250525058</v>
      </c>
      <c r="H5" s="9">
        <v>38364.802099223511</v>
      </c>
      <c r="I5" s="9">
        <v>34503.115803544875</v>
      </c>
      <c r="J5" s="9">
        <v>36795.423726313558</v>
      </c>
      <c r="K5" s="9">
        <v>32722.718761751832</v>
      </c>
      <c r="L5" s="9">
        <v>27911.45734455355</v>
      </c>
      <c r="M5" s="9">
        <v>29871.835954621376</v>
      </c>
      <c r="N5" s="9">
        <v>23105.230835413233</v>
      </c>
      <c r="O5" s="9">
        <v>27196.439269113587</v>
      </c>
      <c r="P5" s="9">
        <v>27789.717943888296</v>
      </c>
      <c r="Q5" s="9">
        <v>17461.471592361311</v>
      </c>
      <c r="R5" s="9">
        <v>20561.954410517676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3209.8894940343862</v>
      </c>
      <c r="O6" s="10">
        <v>3766.2662541767127</v>
      </c>
      <c r="P6" s="10">
        <v>4047.1925871877393</v>
      </c>
      <c r="Q6" s="10">
        <v>2338.4659573115246</v>
      </c>
      <c r="R6" s="10">
        <v>2616.6668261256618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80.788179639353416</v>
      </c>
      <c r="O7" s="10">
        <v>0</v>
      </c>
      <c r="P7" s="10">
        <v>0</v>
      </c>
      <c r="Q7" s="10">
        <v>8.7031999999999901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38426.327873064642</v>
      </c>
      <c r="D8" s="10">
        <v>30868.374697090083</v>
      </c>
      <c r="E8" s="10">
        <v>32129.467831002163</v>
      </c>
      <c r="F8" s="10">
        <v>34655.86263342615</v>
      </c>
      <c r="G8" s="10">
        <v>33642.475250525058</v>
      </c>
      <c r="H8" s="10">
        <v>38364.802099223511</v>
      </c>
      <c r="I8" s="10">
        <v>34503.115803544875</v>
      </c>
      <c r="J8" s="10">
        <v>36795.423726313558</v>
      </c>
      <c r="K8" s="10">
        <v>32722.718761751832</v>
      </c>
      <c r="L8" s="10">
        <v>27911.45734455355</v>
      </c>
      <c r="M8" s="10">
        <v>29871.835954621376</v>
      </c>
      <c r="N8" s="10">
        <v>19814.553161739488</v>
      </c>
      <c r="O8" s="10">
        <v>23430.173014936878</v>
      </c>
      <c r="P8" s="10">
        <v>23742.52535670056</v>
      </c>
      <c r="Q8" s="10">
        <v>15114.302435049785</v>
      </c>
      <c r="R8" s="10">
        <v>17945.287584392012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565.59748287674756</v>
      </c>
      <c r="D10" s="9">
        <v>420.04158399450006</v>
      </c>
      <c r="E10" s="9">
        <v>408.61872290070005</v>
      </c>
      <c r="F10" s="9">
        <v>328.61146500000007</v>
      </c>
      <c r="G10" s="9">
        <v>325.75972980330005</v>
      </c>
      <c r="H10" s="9">
        <v>428.51056573907317</v>
      </c>
      <c r="I10" s="9">
        <v>414.34399186830001</v>
      </c>
      <c r="J10" s="9">
        <v>368.60882788080005</v>
      </c>
      <c r="K10" s="9">
        <v>377.19632311920009</v>
      </c>
      <c r="L10" s="9">
        <v>314.32401000000004</v>
      </c>
      <c r="M10" s="9">
        <v>285.67495860714985</v>
      </c>
      <c r="N10" s="9">
        <v>117.19271799142547</v>
      </c>
      <c r="O10" s="9">
        <v>257.10753092655267</v>
      </c>
      <c r="P10" s="9">
        <v>162.82580080171269</v>
      </c>
      <c r="Q10" s="9">
        <v>77.122696979735181</v>
      </c>
      <c r="R10" s="9">
        <v>79.950315820198767</v>
      </c>
    </row>
    <row r="11" spans="1:18" ht="11.25" customHeight="1" x14ac:dyDescent="0.25">
      <c r="A11" s="59" t="s">
        <v>226</v>
      </c>
      <c r="B11" s="60" t="s">
        <v>225</v>
      </c>
      <c r="C11" s="9">
        <v>11121.045540443167</v>
      </c>
      <c r="D11" s="9">
        <v>10264.072914861121</v>
      </c>
      <c r="E11" s="9">
        <v>10593.018741058559</v>
      </c>
      <c r="F11" s="9">
        <v>9929.645153999998</v>
      </c>
      <c r="G11" s="9">
        <v>9117.0908897637582</v>
      </c>
      <c r="H11" s="9">
        <v>8237.2640383187954</v>
      </c>
      <c r="I11" s="9">
        <v>8616.3678918446312</v>
      </c>
      <c r="J11" s="9">
        <v>8531.3640366950312</v>
      </c>
      <c r="K11" s="9">
        <v>8990.3855712830409</v>
      </c>
      <c r="L11" s="9">
        <v>8006.8811652334807</v>
      </c>
      <c r="M11" s="9">
        <v>7309.2759437299901</v>
      </c>
      <c r="N11" s="9">
        <v>6619.9853367746036</v>
      </c>
      <c r="O11" s="9">
        <v>5509.0159709458894</v>
      </c>
      <c r="P11" s="9">
        <v>5663.6428418218202</v>
      </c>
      <c r="Q11" s="9">
        <v>5604.4581833813918</v>
      </c>
      <c r="R11" s="9">
        <v>5829.7036768494881</v>
      </c>
    </row>
    <row r="12" spans="1:18" ht="11.25" customHeight="1" x14ac:dyDescent="0.25">
      <c r="A12" s="61" t="s">
        <v>224</v>
      </c>
      <c r="B12" s="62" t="s">
        <v>223</v>
      </c>
      <c r="C12" s="10">
        <v>11121.045540443167</v>
      </c>
      <c r="D12" s="10">
        <v>10264.072914861121</v>
      </c>
      <c r="E12" s="10">
        <v>10593.018741058559</v>
      </c>
      <c r="F12" s="10">
        <v>9929.645153999998</v>
      </c>
      <c r="G12" s="10">
        <v>9117.0908897637582</v>
      </c>
      <c r="H12" s="10">
        <v>8237.2640383187954</v>
      </c>
      <c r="I12" s="10">
        <v>8616.3678918446312</v>
      </c>
      <c r="J12" s="10">
        <v>8531.3640366950312</v>
      </c>
      <c r="K12" s="10">
        <v>8990.3855712830409</v>
      </c>
      <c r="L12" s="10">
        <v>8006.8811652334807</v>
      </c>
      <c r="M12" s="10">
        <v>7309.2759437299901</v>
      </c>
      <c r="N12" s="10">
        <v>6619.9853367746036</v>
      </c>
      <c r="O12" s="10">
        <v>5509.0159709458894</v>
      </c>
      <c r="P12" s="10">
        <v>5663.6428418218202</v>
      </c>
      <c r="Q12" s="10">
        <v>5604.4581833813918</v>
      </c>
      <c r="R12" s="10">
        <v>5829.7036768494881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611.25201544251718</v>
      </c>
      <c r="D15" s="8">
        <v>637.25599664532001</v>
      </c>
      <c r="E15" s="8">
        <v>315.87921611927993</v>
      </c>
      <c r="F15" s="8">
        <v>87.533427599999996</v>
      </c>
      <c r="G15" s="8">
        <v>68.505647913719997</v>
      </c>
      <c r="H15" s="8">
        <v>61.811720987051238</v>
      </c>
      <c r="I15" s="8">
        <v>63.431204027039996</v>
      </c>
      <c r="J15" s="8">
        <v>87.531651559440007</v>
      </c>
      <c r="K15" s="8">
        <v>115.02205308072</v>
      </c>
      <c r="L15" s="8">
        <v>87.533427599999996</v>
      </c>
      <c r="M15" s="8">
        <v>89.283987063203696</v>
      </c>
      <c r="N15" s="8">
        <v>421.22869250789864</v>
      </c>
      <c r="O15" s="8">
        <v>427.1400088833513</v>
      </c>
      <c r="P15" s="8">
        <v>457.667075779176</v>
      </c>
      <c r="Q15" s="8">
        <v>422.83405209597095</v>
      </c>
      <c r="R15" s="8">
        <v>318.20959312188967</v>
      </c>
    </row>
    <row r="16" spans="1:18" ht="11.25" customHeight="1" x14ac:dyDescent="0.25">
      <c r="A16" s="59" t="s">
        <v>216</v>
      </c>
      <c r="B16" s="60" t="s">
        <v>215</v>
      </c>
      <c r="C16" s="9">
        <v>611.25201544251718</v>
      </c>
      <c r="D16" s="9">
        <v>637.25599664532001</v>
      </c>
      <c r="E16" s="9">
        <v>315.87921611927993</v>
      </c>
      <c r="F16" s="9">
        <v>87.533427599999996</v>
      </c>
      <c r="G16" s="9">
        <v>68.505647913719997</v>
      </c>
      <c r="H16" s="9">
        <v>61.811720987051238</v>
      </c>
      <c r="I16" s="9">
        <v>63.431204027039996</v>
      </c>
      <c r="J16" s="9">
        <v>87.531651559440007</v>
      </c>
      <c r="K16" s="9">
        <v>115.02205308072</v>
      </c>
      <c r="L16" s="9">
        <v>87.533427599999996</v>
      </c>
      <c r="M16" s="9">
        <v>89.283987063203696</v>
      </c>
      <c r="N16" s="9">
        <v>315.92864842708207</v>
      </c>
      <c r="O16" s="9">
        <v>286.73998761552139</v>
      </c>
      <c r="P16" s="9">
        <v>334.81647158147649</v>
      </c>
      <c r="Q16" s="9">
        <v>260.98400293943035</v>
      </c>
      <c r="R16" s="9">
        <v>212.90906683766627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105.30004408081663</v>
      </c>
      <c r="O18" s="9">
        <v>140.40002126782986</v>
      </c>
      <c r="P18" s="9">
        <v>122.85060419769951</v>
      </c>
      <c r="Q18" s="9">
        <v>161.85004915654059</v>
      </c>
      <c r="R18" s="9">
        <v>105.30052628422338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240757.70511999243</v>
      </c>
      <c r="D21" s="79">
        <v>248732.81379024065</v>
      </c>
      <c r="E21" s="79">
        <v>240689.97396659484</v>
      </c>
      <c r="F21" s="79">
        <v>240507.22556577943</v>
      </c>
      <c r="G21" s="79">
        <v>241673.34141383349</v>
      </c>
      <c r="H21" s="79">
        <v>237977.13674949785</v>
      </c>
      <c r="I21" s="79">
        <v>234777.07263129335</v>
      </c>
      <c r="J21" s="79">
        <v>227438.15747407061</v>
      </c>
      <c r="K21" s="79">
        <v>225010.63455813678</v>
      </c>
      <c r="L21" s="79">
        <v>218226.43913770153</v>
      </c>
      <c r="M21" s="79">
        <v>213284.81339726978</v>
      </c>
      <c r="N21" s="79">
        <v>206747.737439235</v>
      </c>
      <c r="O21" s="79">
        <v>201278.25876982507</v>
      </c>
      <c r="P21" s="79">
        <v>198082.81739853232</v>
      </c>
      <c r="Q21" s="79">
        <v>192158.19387001239</v>
      </c>
      <c r="R21" s="79">
        <v>194334.63246417636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240757.70511999243</v>
      </c>
      <c r="D30" s="8">
        <v>248732.81379024065</v>
      </c>
      <c r="E30" s="8">
        <v>240689.97396659484</v>
      </c>
      <c r="F30" s="8">
        <v>240507.22556577943</v>
      </c>
      <c r="G30" s="8">
        <v>241673.34141383349</v>
      </c>
      <c r="H30" s="8">
        <v>237977.13674949785</v>
      </c>
      <c r="I30" s="8">
        <v>234777.07263129335</v>
      </c>
      <c r="J30" s="8">
        <v>227438.15747407061</v>
      </c>
      <c r="K30" s="8">
        <v>225010.63455813678</v>
      </c>
      <c r="L30" s="8">
        <v>218226.43913770153</v>
      </c>
      <c r="M30" s="8">
        <v>213284.81339726978</v>
      </c>
      <c r="N30" s="8">
        <v>206747.737439235</v>
      </c>
      <c r="O30" s="8">
        <v>201278.25876982507</v>
      </c>
      <c r="P30" s="8">
        <v>198082.81739853232</v>
      </c>
      <c r="Q30" s="8">
        <v>192158.19387001239</v>
      </c>
      <c r="R30" s="8">
        <v>194334.63246417636</v>
      </c>
    </row>
    <row r="31" spans="1:18" ht="11.25" customHeight="1" x14ac:dyDescent="0.25">
      <c r="A31" s="59" t="s">
        <v>187</v>
      </c>
      <c r="B31" s="60" t="s">
        <v>186</v>
      </c>
      <c r="C31" s="9">
        <v>7272.5400000000018</v>
      </c>
      <c r="D31" s="9">
        <v>7038.3892867200011</v>
      </c>
      <c r="E31" s="9">
        <v>6422.6515143882252</v>
      </c>
      <c r="F31" s="9">
        <v>5978.3330520722884</v>
      </c>
      <c r="G31" s="9">
        <v>6006.7344419884812</v>
      </c>
      <c r="H31" s="9">
        <v>6042.0582990167422</v>
      </c>
      <c r="I31" s="9">
        <v>6023.4118329600014</v>
      </c>
      <c r="J31" s="9">
        <v>6568.2082972800008</v>
      </c>
      <c r="K31" s="9">
        <v>6904.8839577600002</v>
      </c>
      <c r="L31" s="9">
        <v>6579.0772300799999</v>
      </c>
      <c r="M31" s="9">
        <v>5558.8608000000022</v>
      </c>
      <c r="N31" s="9">
        <v>5606.5535999999956</v>
      </c>
      <c r="O31" s="9">
        <v>4075.0847999999964</v>
      </c>
      <c r="P31" s="9">
        <v>3598.1568000000048</v>
      </c>
      <c r="Q31" s="9">
        <v>3494.8224000000032</v>
      </c>
      <c r="R31" s="9">
        <v>3571.6608000000019</v>
      </c>
    </row>
    <row r="32" spans="1:18" ht="11.25" customHeight="1" x14ac:dyDescent="0.25">
      <c r="A32" s="61" t="s">
        <v>185</v>
      </c>
      <c r="B32" s="62" t="s">
        <v>184</v>
      </c>
      <c r="C32" s="10">
        <v>7242.0480000000016</v>
      </c>
      <c r="D32" s="10">
        <v>7013.8881331200009</v>
      </c>
      <c r="E32" s="10">
        <v>6395.3133851082248</v>
      </c>
      <c r="F32" s="10">
        <v>5950.9768435200003</v>
      </c>
      <c r="G32" s="10">
        <v>5985.3420979200009</v>
      </c>
      <c r="H32" s="10">
        <v>6014.5920000000006</v>
      </c>
      <c r="I32" s="10">
        <v>5996.073703680001</v>
      </c>
      <c r="J32" s="10">
        <v>6549.8969088000013</v>
      </c>
      <c r="K32" s="10">
        <v>6904.8839577600002</v>
      </c>
      <c r="L32" s="10">
        <v>6579.0772300799999</v>
      </c>
      <c r="M32" s="10">
        <v>5558.8608000000022</v>
      </c>
      <c r="N32" s="10">
        <v>5606.5535999999956</v>
      </c>
      <c r="O32" s="10">
        <v>4075.0847999999964</v>
      </c>
      <c r="P32" s="10">
        <v>3598.1568000000048</v>
      </c>
      <c r="Q32" s="10">
        <v>3494.8224000000032</v>
      </c>
      <c r="R32" s="10">
        <v>3571.6608000000019</v>
      </c>
    </row>
    <row r="33" spans="1:18" ht="11.25" customHeight="1" x14ac:dyDescent="0.25">
      <c r="A33" s="61" t="s">
        <v>183</v>
      </c>
      <c r="B33" s="62" t="s">
        <v>182</v>
      </c>
      <c r="C33" s="10">
        <v>30.491999999999877</v>
      </c>
      <c r="D33" s="10">
        <v>24.501153600000002</v>
      </c>
      <c r="E33" s="10">
        <v>27.338129280000004</v>
      </c>
      <c r="F33" s="10">
        <v>27.356208552288006</v>
      </c>
      <c r="G33" s="10">
        <v>21.392344068480007</v>
      </c>
      <c r="H33" s="10">
        <v>27.466299016741939</v>
      </c>
      <c r="I33" s="10">
        <v>27.338129280000004</v>
      </c>
      <c r="J33" s="10">
        <v>18.311388480000002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9912.3740890602348</v>
      </c>
      <c r="D34" s="9">
        <v>9497.0462377994663</v>
      </c>
      <c r="E34" s="9">
        <v>8797.6915998149907</v>
      </c>
      <c r="F34" s="9">
        <v>8359.3820384693681</v>
      </c>
      <c r="G34" s="9">
        <v>8518.9802802991217</v>
      </c>
      <c r="H34" s="9">
        <v>8040.2010440840058</v>
      </c>
      <c r="I34" s="9">
        <v>7680.221675949133</v>
      </c>
      <c r="J34" s="9">
        <v>7361.1655548852268</v>
      </c>
      <c r="K34" s="9">
        <v>7285.3279060255918</v>
      </c>
      <c r="L34" s="9">
        <v>6858.7924495304542</v>
      </c>
      <c r="M34" s="9">
        <v>7076.5407285658239</v>
      </c>
      <c r="N34" s="9">
        <v>6304.4469959654125</v>
      </c>
      <c r="O34" s="9">
        <v>6153.5151066103572</v>
      </c>
      <c r="P34" s="9">
        <v>6040.3156961333498</v>
      </c>
      <c r="Q34" s="9">
        <v>5282.7321735758951</v>
      </c>
      <c r="R34" s="9">
        <v>5268.2244195701614</v>
      </c>
    </row>
    <row r="35" spans="1:18" ht="11.25" customHeight="1" x14ac:dyDescent="0.25">
      <c r="A35" s="59" t="s">
        <v>179</v>
      </c>
      <c r="B35" s="60" t="s">
        <v>178</v>
      </c>
      <c r="C35" s="9">
        <v>42717.882008585169</v>
      </c>
      <c r="D35" s="9">
        <v>41516.623700448632</v>
      </c>
      <c r="E35" s="9">
        <v>40051.316935158735</v>
      </c>
      <c r="F35" s="9">
        <v>37542.801051570277</v>
      </c>
      <c r="G35" s="9">
        <v>35688.236990288402</v>
      </c>
      <c r="H35" s="9">
        <v>33320.273646630769</v>
      </c>
      <c r="I35" s="9">
        <v>31157.644978830631</v>
      </c>
      <c r="J35" s="9">
        <v>29010.875667739314</v>
      </c>
      <c r="K35" s="9">
        <v>25846.455606762676</v>
      </c>
      <c r="L35" s="9">
        <v>24915.66194872163</v>
      </c>
      <c r="M35" s="9">
        <v>22999.161196013149</v>
      </c>
      <c r="N35" s="9">
        <v>21608.025810897223</v>
      </c>
      <c r="O35" s="9">
        <v>20344.95161650885</v>
      </c>
      <c r="P35" s="9">
        <v>19710.208056525404</v>
      </c>
      <c r="Q35" s="9">
        <v>19850.482092334267</v>
      </c>
      <c r="R35" s="9">
        <v>20077.657682293157</v>
      </c>
    </row>
    <row r="36" spans="1:18" ht="11.25" customHeight="1" x14ac:dyDescent="0.25">
      <c r="A36" s="65" t="s">
        <v>177</v>
      </c>
      <c r="B36" s="62" t="s">
        <v>176</v>
      </c>
      <c r="C36" s="10">
        <v>42628.562099143521</v>
      </c>
      <c r="D36" s="10">
        <v>41430.459034065032</v>
      </c>
      <c r="E36" s="10">
        <v>39968.365436808737</v>
      </c>
      <c r="F36" s="10">
        <v>37475.687233722274</v>
      </c>
      <c r="G36" s="10">
        <v>35618.191943518803</v>
      </c>
      <c r="H36" s="10">
        <v>33250.206589218935</v>
      </c>
      <c r="I36" s="10">
        <v>31087.599814830632</v>
      </c>
      <c r="J36" s="10">
        <v>28940.830503739315</v>
      </c>
      <c r="K36" s="10">
        <v>25782.565068070275</v>
      </c>
      <c r="L36" s="10">
        <v>24833.30759272163</v>
      </c>
      <c r="M36" s="10">
        <v>22929.161147850522</v>
      </c>
      <c r="N36" s="10">
        <v>21522.765807719912</v>
      </c>
      <c r="O36" s="10">
        <v>20271.871569817522</v>
      </c>
      <c r="P36" s="10">
        <v>19637.128052154785</v>
      </c>
      <c r="Q36" s="10">
        <v>19789.582065424856</v>
      </c>
      <c r="R36" s="10">
        <v>20016.757640645563</v>
      </c>
    </row>
    <row r="37" spans="1:18" ht="11.25" customHeight="1" x14ac:dyDescent="0.25">
      <c r="A37" s="61" t="s">
        <v>175</v>
      </c>
      <c r="B37" s="62" t="s">
        <v>174</v>
      </c>
      <c r="C37" s="10">
        <v>89.319909441651745</v>
      </c>
      <c r="D37" s="10">
        <v>86.164666383599993</v>
      </c>
      <c r="E37" s="10">
        <v>82.951498350000008</v>
      </c>
      <c r="F37" s="10">
        <v>67.113817847999997</v>
      </c>
      <c r="G37" s="10">
        <v>70.045046769600006</v>
      </c>
      <c r="H37" s="10">
        <v>70.067057411832437</v>
      </c>
      <c r="I37" s="10">
        <v>70.045164000000014</v>
      </c>
      <c r="J37" s="10">
        <v>70.045164000000014</v>
      </c>
      <c r="K37" s="10">
        <v>63.890538692400014</v>
      </c>
      <c r="L37" s="10">
        <v>82.35435600000001</v>
      </c>
      <c r="M37" s="10">
        <v>70.000048162627465</v>
      </c>
      <c r="N37" s="10">
        <v>85.260003177309812</v>
      </c>
      <c r="O37" s="10">
        <v>73.080046691328192</v>
      </c>
      <c r="P37" s="10">
        <v>73.080004370618013</v>
      </c>
      <c r="Q37" s="10">
        <v>60.900026909409576</v>
      </c>
      <c r="R37" s="10">
        <v>60.900041647594144</v>
      </c>
    </row>
    <row r="38" spans="1:18" ht="11.25" customHeight="1" x14ac:dyDescent="0.25">
      <c r="A38" s="59" t="s">
        <v>173</v>
      </c>
      <c r="B38" s="60" t="s">
        <v>172</v>
      </c>
      <c r="C38" s="9">
        <v>20463.957775284282</v>
      </c>
      <c r="D38" s="9">
        <v>20210.441687170667</v>
      </c>
      <c r="E38" s="9">
        <v>19910.519012502649</v>
      </c>
      <c r="F38" s="9">
        <v>19852.626732772322</v>
      </c>
      <c r="G38" s="9">
        <v>20758.741241147283</v>
      </c>
      <c r="H38" s="9">
        <v>20845.104232775884</v>
      </c>
      <c r="I38" s="9">
        <v>21720.574525803986</v>
      </c>
      <c r="J38" s="9">
        <v>22238.052366768377</v>
      </c>
      <c r="K38" s="9">
        <v>22432.195033880293</v>
      </c>
      <c r="L38" s="9">
        <v>20775.64948565566</v>
      </c>
      <c r="M38" s="9">
        <v>21009.831697015728</v>
      </c>
      <c r="N38" s="9">
        <v>22127.656805837236</v>
      </c>
      <c r="O38" s="9">
        <v>21477.548697496961</v>
      </c>
      <c r="P38" s="9">
        <v>21280.030390774817</v>
      </c>
      <c r="Q38" s="9">
        <v>21014.254593340353</v>
      </c>
      <c r="R38" s="9">
        <v>21911.094551177819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20117.687750604819</v>
      </c>
      <c r="D40" s="10">
        <v>19907.491153200011</v>
      </c>
      <c r="E40" s="10">
        <v>19582.697093199949</v>
      </c>
      <c r="F40" s="10">
        <v>19468.515011635729</v>
      </c>
      <c r="G40" s="10">
        <v>20352.651162232214</v>
      </c>
      <c r="H40" s="10">
        <v>20380.271213703712</v>
      </c>
      <c r="I40" s="10">
        <v>21153.432332730172</v>
      </c>
      <c r="J40" s="10">
        <v>21726.599810183248</v>
      </c>
      <c r="K40" s="10">
        <v>21880.707050708319</v>
      </c>
      <c r="L40" s="10">
        <v>20056.787377767832</v>
      </c>
      <c r="M40" s="10">
        <v>20284.719292961454</v>
      </c>
      <c r="N40" s="10">
        <v>21501.695375954394</v>
      </c>
      <c r="O40" s="10">
        <v>20867.044832452797</v>
      </c>
      <c r="P40" s="10">
        <v>20725.321810207293</v>
      </c>
      <c r="Q40" s="10">
        <v>20595.910070183898</v>
      </c>
      <c r="R40" s="10">
        <v>21436.985809706213</v>
      </c>
    </row>
    <row r="41" spans="1:18" ht="11.25" customHeight="1" x14ac:dyDescent="0.25">
      <c r="A41" s="61" t="s">
        <v>167</v>
      </c>
      <c r="B41" s="62" t="s">
        <v>166</v>
      </c>
      <c r="C41" s="10">
        <v>346.27002467946346</v>
      </c>
      <c r="D41" s="10">
        <v>302.95053397065601</v>
      </c>
      <c r="E41" s="10">
        <v>327.82191930270011</v>
      </c>
      <c r="F41" s="10">
        <v>384.11172113659211</v>
      </c>
      <c r="G41" s="10">
        <v>406.09007891506815</v>
      </c>
      <c r="H41" s="10">
        <v>464.83301907217225</v>
      </c>
      <c r="I41" s="10">
        <v>567.1421930738162</v>
      </c>
      <c r="J41" s="10">
        <v>511.45255658512809</v>
      </c>
      <c r="K41" s="10">
        <v>551.48798317197611</v>
      </c>
      <c r="L41" s="10">
        <v>718.86210788782807</v>
      </c>
      <c r="M41" s="10">
        <v>725.11240405427634</v>
      </c>
      <c r="N41" s="10">
        <v>625.96142988284157</v>
      </c>
      <c r="O41" s="10">
        <v>610.50386504416292</v>
      </c>
      <c r="P41" s="10">
        <v>554.70858056752184</v>
      </c>
      <c r="Q41" s="10">
        <v>418.34452315645274</v>
      </c>
      <c r="R41" s="10">
        <v>474.10874147160587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135360.36043139279</v>
      </c>
      <c r="D43" s="9">
        <v>144680.7343604239</v>
      </c>
      <c r="E43" s="9">
        <v>142986.57102442533</v>
      </c>
      <c r="F43" s="9">
        <v>145793.06411802632</v>
      </c>
      <c r="G43" s="9">
        <v>147926.28536140666</v>
      </c>
      <c r="H43" s="9">
        <v>147122.09090690181</v>
      </c>
      <c r="I43" s="9">
        <v>145790.13034671228</v>
      </c>
      <c r="J43" s="9">
        <v>141778.47062226513</v>
      </c>
      <c r="K43" s="9">
        <v>142833.94337431816</v>
      </c>
      <c r="L43" s="9">
        <v>140786.36527058907</v>
      </c>
      <c r="M43" s="9">
        <v>140373.33267063546</v>
      </c>
      <c r="N43" s="9">
        <v>136863.81242528447</v>
      </c>
      <c r="O43" s="9">
        <v>137137.23470269007</v>
      </c>
      <c r="P43" s="9">
        <v>138412.00930102437</v>
      </c>
      <c r="Q43" s="9">
        <v>134908.83966221524</v>
      </c>
      <c r="R43" s="9">
        <v>136472.73107194921</v>
      </c>
    </row>
    <row r="44" spans="1:18" ht="11.25" customHeight="1" x14ac:dyDescent="0.25">
      <c r="A44" s="59" t="s">
        <v>161</v>
      </c>
      <c r="B44" s="60" t="s">
        <v>160</v>
      </c>
      <c r="C44" s="9">
        <v>16972.24958602422</v>
      </c>
      <c r="D44" s="9">
        <v>15755.381932765396</v>
      </c>
      <c r="E44" s="9">
        <v>13802.13563970643</v>
      </c>
      <c r="F44" s="9">
        <v>13416.058552337356</v>
      </c>
      <c r="G44" s="9">
        <v>12504.804968611588</v>
      </c>
      <c r="H44" s="9">
        <v>13309.715231330061</v>
      </c>
      <c r="I44" s="9">
        <v>13161.576234163826</v>
      </c>
      <c r="J44" s="9">
        <v>11759.389105103282</v>
      </c>
      <c r="K44" s="9">
        <v>11152.269050760649</v>
      </c>
      <c r="L44" s="9">
        <v>10164.138074794659</v>
      </c>
      <c r="M44" s="9">
        <v>9331.350686917991</v>
      </c>
      <c r="N44" s="9">
        <v>6980.462030215599</v>
      </c>
      <c r="O44" s="9">
        <v>5975.6628965543105</v>
      </c>
      <c r="P44" s="9">
        <v>4452.4359182740636</v>
      </c>
      <c r="Q44" s="9">
        <v>3232.5292316462715</v>
      </c>
      <c r="R44" s="9">
        <v>3046.7753996261326</v>
      </c>
    </row>
    <row r="45" spans="1:18" ht="11.25" customHeight="1" x14ac:dyDescent="0.25">
      <c r="A45" s="59" t="s">
        <v>159</v>
      </c>
      <c r="B45" s="60" t="s">
        <v>158</v>
      </c>
      <c r="C45" s="9">
        <v>8058.3412296457718</v>
      </c>
      <c r="D45" s="9">
        <v>10034.19658491257</v>
      </c>
      <c r="E45" s="9">
        <v>8719.0882405984812</v>
      </c>
      <c r="F45" s="9">
        <v>9564.9600205315091</v>
      </c>
      <c r="G45" s="9">
        <v>10269.55813009194</v>
      </c>
      <c r="H45" s="9">
        <v>9297.6933887585928</v>
      </c>
      <c r="I45" s="9">
        <v>9243.5130368735045</v>
      </c>
      <c r="J45" s="9">
        <v>8721.9958600292757</v>
      </c>
      <c r="K45" s="9">
        <v>8555.5596286294203</v>
      </c>
      <c r="L45" s="9">
        <v>8146.7546783301004</v>
      </c>
      <c r="M45" s="9">
        <v>6935.7356181215946</v>
      </c>
      <c r="N45" s="9">
        <v>7256.7797710350751</v>
      </c>
      <c r="O45" s="9">
        <v>6114.2609499645223</v>
      </c>
      <c r="P45" s="9">
        <v>4589.6612358003122</v>
      </c>
      <c r="Q45" s="9">
        <v>4374.5337169003342</v>
      </c>
      <c r="R45" s="9">
        <v>3986.4885395598785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6102.7059926258735</v>
      </c>
      <c r="D49" s="10">
        <v>6876.3018569310007</v>
      </c>
      <c r="E49" s="10">
        <v>5828.1002307567005</v>
      </c>
      <c r="F49" s="10">
        <v>6096.3709155570014</v>
      </c>
      <c r="G49" s="10">
        <v>6742.3862351781008</v>
      </c>
      <c r="H49" s="10">
        <v>6817.2153597618908</v>
      </c>
      <c r="I49" s="10">
        <v>7378.5402308942994</v>
      </c>
      <c r="J49" s="10">
        <v>6511.1694526007996</v>
      </c>
      <c r="K49" s="10">
        <v>6277.4961258321</v>
      </c>
      <c r="L49" s="10">
        <v>6305.4545117382004</v>
      </c>
      <c r="M49" s="10">
        <v>5475.599819891333</v>
      </c>
      <c r="N49" s="10">
        <v>6083.9832974078126</v>
      </c>
      <c r="O49" s="10">
        <v>5029.4239752709282</v>
      </c>
      <c r="P49" s="10">
        <v>3959.2810969609081</v>
      </c>
      <c r="Q49" s="10">
        <v>3843.8416929572586</v>
      </c>
      <c r="R49" s="10">
        <v>3534.9605578531391</v>
      </c>
    </row>
    <row r="50" spans="1:18" ht="11.25" customHeight="1" x14ac:dyDescent="0.25">
      <c r="A50" s="61" t="s">
        <v>149</v>
      </c>
      <c r="B50" s="62" t="s">
        <v>148</v>
      </c>
      <c r="C50" s="10">
        <v>11.727947448395179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1943.9072895715028</v>
      </c>
      <c r="D51" s="10">
        <v>3157.8947279815684</v>
      </c>
      <c r="E51" s="10">
        <v>2890.9880098417798</v>
      </c>
      <c r="F51" s="10">
        <v>3468.5891049745078</v>
      </c>
      <c r="G51" s="10">
        <v>3527.1718949138399</v>
      </c>
      <c r="H51" s="10">
        <v>2480.4780289967025</v>
      </c>
      <c r="I51" s="10">
        <v>1864.9728059792042</v>
      </c>
      <c r="J51" s="10">
        <v>2210.8264074284762</v>
      </c>
      <c r="K51" s="10">
        <v>2278.0635027973203</v>
      </c>
      <c r="L51" s="10">
        <v>1841.3001665919001</v>
      </c>
      <c r="M51" s="10">
        <v>1460.1357982302616</v>
      </c>
      <c r="N51" s="10">
        <v>1172.7964736272634</v>
      </c>
      <c r="O51" s="10">
        <v>1084.8369746935948</v>
      </c>
      <c r="P51" s="10">
        <v>630.38013883940437</v>
      </c>
      <c r="Q51" s="10">
        <v>530.69202394307604</v>
      </c>
      <c r="R51" s="10">
        <v>451.5279817067393</v>
      </c>
    </row>
    <row r="52" spans="1:18" ht="11.25" customHeight="1" x14ac:dyDescent="0.25">
      <c r="A52" s="53" t="s">
        <v>145</v>
      </c>
      <c r="B52" s="54" t="s">
        <v>144</v>
      </c>
      <c r="C52" s="79">
        <v>97667.202633731838</v>
      </c>
      <c r="D52" s="79">
        <v>100132.82517865436</v>
      </c>
      <c r="E52" s="79">
        <v>101763.01885582376</v>
      </c>
      <c r="F52" s="79">
        <v>104846.86132529998</v>
      </c>
      <c r="G52" s="79">
        <v>107041.03589296</v>
      </c>
      <c r="H52" s="79">
        <v>109935.93913601436</v>
      </c>
      <c r="I52" s="79">
        <v>108590.14092002706</v>
      </c>
      <c r="J52" s="79">
        <v>105494.46912218518</v>
      </c>
      <c r="K52" s="79">
        <v>106322.78116142673</v>
      </c>
      <c r="L52" s="79">
        <v>97793.957490919973</v>
      </c>
      <c r="M52" s="79">
        <v>109158.52538401874</v>
      </c>
      <c r="N52" s="79">
        <v>94962.448700050998</v>
      </c>
      <c r="O52" s="79">
        <v>99725.04969186036</v>
      </c>
      <c r="P52" s="79">
        <v>103322.67980310105</v>
      </c>
      <c r="Q52" s="79">
        <v>87367.49359079024</v>
      </c>
      <c r="R52" s="79">
        <v>91101.936654962541</v>
      </c>
    </row>
    <row r="53" spans="1:18" ht="11.25" customHeight="1" x14ac:dyDescent="0.25">
      <c r="A53" s="56" t="s">
        <v>143</v>
      </c>
      <c r="B53" s="57" t="s">
        <v>142</v>
      </c>
      <c r="C53" s="8">
        <v>77915.640491409853</v>
      </c>
      <c r="D53" s="8">
        <v>82675.438241406926</v>
      </c>
      <c r="E53" s="8">
        <v>83140.636546543756</v>
      </c>
      <c r="F53" s="8">
        <v>86879.557093262469</v>
      </c>
      <c r="G53" s="8">
        <v>88651.930614714336</v>
      </c>
      <c r="H53" s="8">
        <v>91507.57878830051</v>
      </c>
      <c r="I53" s="8">
        <v>89607.886058387259</v>
      </c>
      <c r="J53" s="8">
        <v>86339.792092856951</v>
      </c>
      <c r="K53" s="8">
        <v>89407.820696768249</v>
      </c>
      <c r="L53" s="8">
        <v>85642.695773887448</v>
      </c>
      <c r="M53" s="8">
        <v>94815.040688714944</v>
      </c>
      <c r="N53" s="8">
        <v>82188.962743902666</v>
      </c>
      <c r="O53" s="8">
        <v>85619.692948665732</v>
      </c>
      <c r="P53" s="8">
        <v>89279.79787710376</v>
      </c>
      <c r="Q53" s="8">
        <v>73728.720622574576</v>
      </c>
      <c r="R53" s="8">
        <v>77806.78890687997</v>
      </c>
    </row>
    <row r="54" spans="1:18" ht="11.25" customHeight="1" x14ac:dyDescent="0.25">
      <c r="A54" s="56" t="s">
        <v>141</v>
      </c>
      <c r="B54" s="57" t="s">
        <v>140</v>
      </c>
      <c r="C54" s="8">
        <v>19751.562142321971</v>
      </c>
      <c r="D54" s="8">
        <v>17457.38693724744</v>
      </c>
      <c r="E54" s="8">
        <v>18622.382309280001</v>
      </c>
      <c r="F54" s="8">
        <v>17967.304232037506</v>
      </c>
      <c r="G54" s="8">
        <v>18389.10527824565</v>
      </c>
      <c r="H54" s="8">
        <v>18428.360347713839</v>
      </c>
      <c r="I54" s="8">
        <v>18982.254861639794</v>
      </c>
      <c r="J54" s="8">
        <v>19154.677029328224</v>
      </c>
      <c r="K54" s="8">
        <v>16914.960464658481</v>
      </c>
      <c r="L54" s="8">
        <v>12151.261717032528</v>
      </c>
      <c r="M54" s="8">
        <v>14343.484695303814</v>
      </c>
      <c r="N54" s="8">
        <v>12773.485956148328</v>
      </c>
      <c r="O54" s="8">
        <v>14105.35674319465</v>
      </c>
      <c r="P54" s="8">
        <v>14042.881925997306</v>
      </c>
      <c r="Q54" s="8">
        <v>13638.772968215653</v>
      </c>
      <c r="R54" s="8">
        <v>13295.147748082565</v>
      </c>
    </row>
    <row r="55" spans="1:18" ht="11.25" customHeight="1" x14ac:dyDescent="0.25">
      <c r="A55" s="59" t="s">
        <v>139</v>
      </c>
      <c r="B55" s="60" t="s">
        <v>138</v>
      </c>
      <c r="C55" s="9">
        <v>1548.9621423219692</v>
      </c>
      <c r="D55" s="9">
        <v>1545.2412581138401</v>
      </c>
      <c r="E55" s="9">
        <v>1377.28805328</v>
      </c>
      <c r="F55" s="9">
        <v>1277.5152916103041</v>
      </c>
      <c r="G55" s="9">
        <v>1273.5586696488481</v>
      </c>
      <c r="H55" s="9">
        <v>1268.0222880470465</v>
      </c>
      <c r="I55" s="9">
        <v>1290.8473990693919</v>
      </c>
      <c r="J55" s="9">
        <v>1330.6393124922242</v>
      </c>
      <c r="K55" s="9">
        <v>1332.1086738040801</v>
      </c>
      <c r="L55" s="9">
        <v>986.9082001757281</v>
      </c>
      <c r="M55" s="9">
        <v>958.6847971391021</v>
      </c>
      <c r="N55" s="9">
        <v>998.11198085894489</v>
      </c>
      <c r="O55" s="9">
        <v>1124.2072284636765</v>
      </c>
      <c r="P55" s="9">
        <v>1038.254027530103</v>
      </c>
      <c r="Q55" s="9">
        <v>916.81108693398664</v>
      </c>
      <c r="R55" s="9">
        <v>780.77429369543029</v>
      </c>
    </row>
    <row r="56" spans="1:18" ht="11.25" customHeight="1" x14ac:dyDescent="0.25">
      <c r="A56" s="59" t="s">
        <v>137</v>
      </c>
      <c r="B56" s="60" t="s">
        <v>136</v>
      </c>
      <c r="C56" s="9">
        <v>18202.600000000006</v>
      </c>
      <c r="D56" s="9">
        <v>15912.145679133602</v>
      </c>
      <c r="E56" s="9">
        <v>17245.094256000004</v>
      </c>
      <c r="F56" s="9">
        <v>16689.788940427203</v>
      </c>
      <c r="G56" s="9">
        <v>17115.546608596804</v>
      </c>
      <c r="H56" s="9">
        <v>17160.338059666792</v>
      </c>
      <c r="I56" s="9">
        <v>17691.407462570402</v>
      </c>
      <c r="J56" s="9">
        <v>17824.037716836003</v>
      </c>
      <c r="K56" s="9">
        <v>15582.851790854402</v>
      </c>
      <c r="L56" s="9">
        <v>11164.3535168568</v>
      </c>
      <c r="M56" s="9">
        <v>13384.799898164711</v>
      </c>
      <c r="N56" s="9">
        <v>10703.93997562076</v>
      </c>
      <c r="O56" s="9">
        <v>11871.859546276088</v>
      </c>
      <c r="P56" s="9">
        <v>12008.35990204056</v>
      </c>
      <c r="Q56" s="9">
        <v>11547.337261981738</v>
      </c>
      <c r="R56" s="9">
        <v>10707.841336750884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1071.4339996686249</v>
      </c>
      <c r="O58" s="9">
        <v>1109.2899684548854</v>
      </c>
      <c r="P58" s="9">
        <v>996.267996426644</v>
      </c>
      <c r="Q58" s="9">
        <v>1174.6246192999283</v>
      </c>
      <c r="R58" s="9">
        <v>1806.5321176362493</v>
      </c>
    </row>
    <row r="59" spans="1:18" ht="11.25" customHeight="1" x14ac:dyDescent="0.25">
      <c r="A59" s="80" t="s">
        <v>131</v>
      </c>
      <c r="B59" s="54">
        <v>7200</v>
      </c>
      <c r="C59" s="79">
        <v>3565.0209854384871</v>
      </c>
      <c r="D59" s="79">
        <v>3707.6073769904406</v>
      </c>
      <c r="E59" s="79">
        <v>3921.4574856639001</v>
      </c>
      <c r="F59" s="79">
        <v>4110.7366783917005</v>
      </c>
      <c r="G59" s="79">
        <v>4422.86795530566</v>
      </c>
      <c r="H59" s="79">
        <v>4061.7599028361265</v>
      </c>
      <c r="I59" s="79">
        <v>3922.9888271069162</v>
      </c>
      <c r="J59" s="79">
        <v>4016.671287077736</v>
      </c>
      <c r="K59" s="79">
        <v>4157.1926158671722</v>
      </c>
      <c r="L59" s="79">
        <v>4467.784335245532</v>
      </c>
      <c r="M59" s="79">
        <v>4609.1160028630129</v>
      </c>
      <c r="N59" s="79">
        <v>4354.0075924316725</v>
      </c>
      <c r="O59" s="79">
        <v>4810.9485514859325</v>
      </c>
      <c r="P59" s="79">
        <v>4921.2842703700735</v>
      </c>
      <c r="Q59" s="79">
        <v>4934.077227444348</v>
      </c>
      <c r="R59" s="79">
        <v>5451.4631901498342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307.30700353113588</v>
      </c>
      <c r="Q60" s="8">
        <v>437.29386628997895</v>
      </c>
      <c r="R60" s="8">
        <v>798.51223827969511</v>
      </c>
    </row>
    <row r="61" spans="1:18" ht="11.25" customHeight="1" x14ac:dyDescent="0.25">
      <c r="A61" s="56" t="s">
        <v>128</v>
      </c>
      <c r="B61" s="57" t="s">
        <v>127</v>
      </c>
      <c r="C61" s="8">
        <v>3565.0209854384871</v>
      </c>
      <c r="D61" s="8">
        <v>3707.6073769904406</v>
      </c>
      <c r="E61" s="8">
        <v>3921.4574856639001</v>
      </c>
      <c r="F61" s="8">
        <v>4110.7366783917005</v>
      </c>
      <c r="G61" s="8">
        <v>4422.86795530566</v>
      </c>
      <c r="H61" s="8">
        <v>4061.7599028361265</v>
      </c>
      <c r="I61" s="8">
        <v>3922.9888271069162</v>
      </c>
      <c r="J61" s="8">
        <v>4016.671287077736</v>
      </c>
      <c r="K61" s="8">
        <v>4157.1926158671722</v>
      </c>
      <c r="L61" s="8">
        <v>4467.784335245532</v>
      </c>
      <c r="M61" s="8">
        <v>4609.1160028630129</v>
      </c>
      <c r="N61" s="8">
        <v>4354.0075924316725</v>
      </c>
      <c r="O61" s="8">
        <v>4810.9485514859325</v>
      </c>
      <c r="P61" s="8">
        <v>4613.9772668389378</v>
      </c>
      <c r="Q61" s="8">
        <v>4496.7833611543692</v>
      </c>
      <c r="R61" s="8">
        <v>4652.9509518701389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44737.209558364368</v>
      </c>
      <c r="D64" s="81">
        <v>45435.736214656412</v>
      </c>
      <c r="E64" s="81">
        <v>43460.483505015814</v>
      </c>
      <c r="F64" s="81">
        <v>46076.054308203231</v>
      </c>
      <c r="G64" s="81">
        <v>46832.810909309497</v>
      </c>
      <c r="H64" s="81">
        <v>49151.060591587418</v>
      </c>
      <c r="I64" s="81">
        <v>44864.205032134581</v>
      </c>
      <c r="J64" s="81">
        <v>48063.262186428758</v>
      </c>
      <c r="K64" s="81">
        <v>52975.864321394329</v>
      </c>
      <c r="L64" s="81">
        <v>54961.721675434368</v>
      </c>
      <c r="M64" s="81">
        <v>61132.303836303647</v>
      </c>
      <c r="N64" s="81">
        <v>53257.311491037894</v>
      </c>
      <c r="O64" s="81">
        <v>57788.608116560768</v>
      </c>
      <c r="P64" s="81">
        <v>62583.856553485122</v>
      </c>
      <c r="Q64" s="81">
        <v>57162.693844884881</v>
      </c>
      <c r="R64" s="81">
        <v>60335.677262335186</v>
      </c>
    </row>
    <row r="65" spans="1:18" ht="11.25" customHeight="1" x14ac:dyDescent="0.25">
      <c r="A65" s="71" t="s">
        <v>123</v>
      </c>
      <c r="B65" s="72" t="s">
        <v>122</v>
      </c>
      <c r="C65" s="82">
        <v>39546.197774354776</v>
      </c>
      <c r="D65" s="82">
        <v>40051.90528903871</v>
      </c>
      <c r="E65" s="82">
        <v>37718.222271367689</v>
      </c>
      <c r="F65" s="82">
        <v>40190.841741657598</v>
      </c>
      <c r="G65" s="82">
        <v>40490.853279690229</v>
      </c>
      <c r="H65" s="82">
        <v>42572.885498180083</v>
      </c>
      <c r="I65" s="82">
        <v>38025.813129897608</v>
      </c>
      <c r="J65" s="82">
        <v>39014.83035370367</v>
      </c>
      <c r="K65" s="82">
        <v>41138.839954719362</v>
      </c>
      <c r="L65" s="82">
        <v>42166.247461672319</v>
      </c>
      <c r="M65" s="82">
        <v>48240.408295081928</v>
      </c>
      <c r="N65" s="82">
        <v>40528.655967617728</v>
      </c>
      <c r="O65" s="82">
        <v>43770.271990524489</v>
      </c>
      <c r="P65" s="82">
        <v>48582.246315556833</v>
      </c>
      <c r="Q65" s="82">
        <v>42569.853813341586</v>
      </c>
      <c r="R65" s="82">
        <v>45303.106214326574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341.14082776995252</v>
      </c>
      <c r="D67" s="82">
        <v>375.79879121803208</v>
      </c>
      <c r="E67" s="82">
        <v>457.42741073920803</v>
      </c>
      <c r="F67" s="82">
        <v>469.79783217712804</v>
      </c>
      <c r="G67" s="82">
        <v>502.00609913344806</v>
      </c>
      <c r="H67" s="82">
        <v>425.00652460423078</v>
      </c>
      <c r="I67" s="82">
        <v>474.11296362612006</v>
      </c>
      <c r="J67" s="82">
        <v>493.99938649152006</v>
      </c>
      <c r="K67" s="82">
        <v>539.24867087364009</v>
      </c>
      <c r="L67" s="82">
        <v>666.13889627812819</v>
      </c>
      <c r="M67" s="82">
        <v>749.9854184644073</v>
      </c>
      <c r="N67" s="82">
        <v>812.33879999999738</v>
      </c>
      <c r="O67" s="82">
        <v>900.46319812705758</v>
      </c>
      <c r="P67" s="82">
        <v>995.52183117490893</v>
      </c>
      <c r="Q67" s="82">
        <v>1074.3093296231427</v>
      </c>
      <c r="R67" s="82">
        <v>1216.6521031678535</v>
      </c>
    </row>
    <row r="68" spans="1:18" ht="11.25" customHeight="1" x14ac:dyDescent="0.25">
      <c r="A68" s="71" t="s">
        <v>117</v>
      </c>
      <c r="B68" s="72" t="s">
        <v>116</v>
      </c>
      <c r="C68" s="82">
        <v>3887.7000947195456</v>
      </c>
      <c r="D68" s="82">
        <v>4042.8714649679996</v>
      </c>
      <c r="E68" s="82">
        <v>4276.3985666999997</v>
      </c>
      <c r="F68" s="82">
        <v>4483.130106564</v>
      </c>
      <c r="G68" s="82">
        <v>4823.204653152</v>
      </c>
      <c r="H68" s="82">
        <v>4429.4001102092489</v>
      </c>
      <c r="I68" s="82">
        <v>4278.065415516</v>
      </c>
      <c r="J68" s="82">
        <v>4380.2013548159994</v>
      </c>
      <c r="K68" s="82">
        <v>4533.7225185359994</v>
      </c>
      <c r="L68" s="82">
        <v>4872.1793693399995</v>
      </c>
      <c r="M68" s="82">
        <v>5026.2987390622757</v>
      </c>
      <c r="N68" s="82">
        <v>4748.100107873589</v>
      </c>
      <c r="O68" s="82">
        <v>5246.3997295393274</v>
      </c>
      <c r="P68" s="82">
        <v>5031.6000736157139</v>
      </c>
      <c r="Q68" s="82">
        <v>4903.7985560027037</v>
      </c>
      <c r="R68" s="82">
        <v>5074.1014509662837</v>
      </c>
    </row>
    <row r="69" spans="1:18" ht="11.25" customHeight="1" x14ac:dyDescent="0.25">
      <c r="A69" s="71" t="s">
        <v>115</v>
      </c>
      <c r="B69" s="72" t="s">
        <v>114</v>
      </c>
      <c r="C69" s="82">
        <v>962.17086152008869</v>
      </c>
      <c r="D69" s="82">
        <v>965.16066943166413</v>
      </c>
      <c r="E69" s="82">
        <v>1008.4352562089282</v>
      </c>
      <c r="F69" s="82">
        <v>932.28462780451196</v>
      </c>
      <c r="G69" s="82">
        <v>1016.746877333808</v>
      </c>
      <c r="H69" s="82">
        <v>1723.7684585938646</v>
      </c>
      <c r="I69" s="82">
        <v>2086.2135230948643</v>
      </c>
      <c r="J69" s="82">
        <v>4174.2310914175687</v>
      </c>
      <c r="K69" s="82">
        <v>6764.0531772653285</v>
      </c>
      <c r="L69" s="82">
        <v>7257.1559481439208</v>
      </c>
      <c r="M69" s="82">
        <v>7115.6113836950472</v>
      </c>
      <c r="N69" s="82">
        <v>7168.2166155465775</v>
      </c>
      <c r="O69" s="82">
        <v>7871.4731983699012</v>
      </c>
      <c r="P69" s="82">
        <v>7974.4883331376786</v>
      </c>
      <c r="Q69" s="82">
        <v>8614.7321459174509</v>
      </c>
      <c r="R69" s="82">
        <v>8741.8174938744778</v>
      </c>
    </row>
    <row r="70" spans="1:18" ht="11.25" customHeight="1" x14ac:dyDescent="0.25">
      <c r="A70" s="74" t="s">
        <v>113</v>
      </c>
      <c r="B70" s="75" t="s">
        <v>112</v>
      </c>
      <c r="C70" s="83">
        <v>172.6812135744054</v>
      </c>
      <c r="D70" s="83">
        <v>157.40181971236802</v>
      </c>
      <c r="E70" s="83">
        <v>166.88713736692802</v>
      </c>
      <c r="F70" s="83">
        <v>140.47563066292801</v>
      </c>
      <c r="G70" s="83">
        <v>151.77121847956801</v>
      </c>
      <c r="H70" s="83">
        <v>296.01511553952253</v>
      </c>
      <c r="I70" s="83">
        <v>421.28185102099201</v>
      </c>
      <c r="J70" s="83">
        <v>773.97044023036813</v>
      </c>
      <c r="K70" s="83">
        <v>1284.7037366463842</v>
      </c>
      <c r="L70" s="83">
        <v>1183.9344122416321</v>
      </c>
      <c r="M70" s="83">
        <v>1172.589437041848</v>
      </c>
      <c r="N70" s="83">
        <v>1157.4528292381165</v>
      </c>
      <c r="O70" s="83">
        <v>1185.8999992667962</v>
      </c>
      <c r="P70" s="83">
        <v>1161.2617703608053</v>
      </c>
      <c r="Q70" s="83">
        <v>1204.8744112170036</v>
      </c>
      <c r="R70" s="83">
        <v>1248.5573405702828</v>
      </c>
    </row>
    <row r="71" spans="1:18" ht="11.25" customHeight="1" x14ac:dyDescent="0.25">
      <c r="A71" s="74" t="s">
        <v>111</v>
      </c>
      <c r="B71" s="75" t="s">
        <v>110</v>
      </c>
      <c r="C71" s="83">
        <v>789.48964794568326</v>
      </c>
      <c r="D71" s="83">
        <v>807.75884971929611</v>
      </c>
      <c r="E71" s="83">
        <v>841.54811884200012</v>
      </c>
      <c r="F71" s="83">
        <v>791.80899714158397</v>
      </c>
      <c r="G71" s="83">
        <v>864.97565885424001</v>
      </c>
      <c r="H71" s="83">
        <v>1427.7533430543419</v>
      </c>
      <c r="I71" s="83">
        <v>1664.9316720738721</v>
      </c>
      <c r="J71" s="83">
        <v>3400.2606511872009</v>
      </c>
      <c r="K71" s="83">
        <v>5479.3494406189448</v>
      </c>
      <c r="L71" s="83">
        <v>6073.2215359022885</v>
      </c>
      <c r="M71" s="83">
        <v>5943.0219466531989</v>
      </c>
      <c r="N71" s="83">
        <v>6010.763786308461</v>
      </c>
      <c r="O71" s="83">
        <v>6685.5731991031053</v>
      </c>
      <c r="P71" s="83">
        <v>6813.2265627768738</v>
      </c>
      <c r="Q71" s="83">
        <v>7409.8577347004475</v>
      </c>
      <c r="R71" s="83">
        <v>7493.2601533041952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8694.6944769242291</v>
      </c>
      <c r="D2" s="78">
        <v>10428.432607802486</v>
      </c>
      <c r="E2" s="78">
        <v>10629.586060419384</v>
      </c>
      <c r="F2" s="78">
        <v>10384.509865447981</v>
      </c>
      <c r="G2" s="78">
        <v>10361.906139421153</v>
      </c>
      <c r="H2" s="78">
        <v>9931.8039464070498</v>
      </c>
      <c r="I2" s="78">
        <v>10099.498640381102</v>
      </c>
      <c r="J2" s="78">
        <v>9746.9466534347775</v>
      </c>
      <c r="K2" s="78">
        <v>9563.982488644644</v>
      </c>
      <c r="L2" s="78">
        <v>8429.5864126569249</v>
      </c>
      <c r="M2" s="78">
        <v>8570.5869077575517</v>
      </c>
      <c r="N2" s="78">
        <v>8933.2011314771407</v>
      </c>
      <c r="O2" s="78">
        <v>9884.355688880376</v>
      </c>
      <c r="P2" s="78">
        <v>9328.0869622218652</v>
      </c>
      <c r="Q2" s="78">
        <v>7919.78874658112</v>
      </c>
      <c r="R2" s="78">
        <v>7074.366692241465</v>
      </c>
    </row>
    <row r="3" spans="1:18" ht="11.25" customHeight="1" x14ac:dyDescent="0.25">
      <c r="A3" s="53" t="s">
        <v>242</v>
      </c>
      <c r="B3" s="54" t="s">
        <v>241</v>
      </c>
      <c r="C3" s="79">
        <v>659.05226720549467</v>
      </c>
      <c r="D3" s="79">
        <v>613.20933617889602</v>
      </c>
      <c r="E3" s="79">
        <v>831.74979744295206</v>
      </c>
      <c r="F3" s="79">
        <v>906.00143931921593</v>
      </c>
      <c r="G3" s="79">
        <v>832.64086286632801</v>
      </c>
      <c r="H3" s="79">
        <v>988.24389242354937</v>
      </c>
      <c r="I3" s="79">
        <v>1056.55661940708</v>
      </c>
      <c r="J3" s="79">
        <v>1541.9602762294319</v>
      </c>
      <c r="K3" s="79">
        <v>1419.0843016600561</v>
      </c>
      <c r="L3" s="79">
        <v>1617.6267242412478</v>
      </c>
      <c r="M3" s="79">
        <v>1677.5118332927877</v>
      </c>
      <c r="N3" s="79">
        <v>1860.8951266898086</v>
      </c>
      <c r="O3" s="79">
        <v>1952.812833255012</v>
      </c>
      <c r="P3" s="79">
        <v>1070.6820376912494</v>
      </c>
      <c r="Q3" s="79">
        <v>1023.3707432552133</v>
      </c>
      <c r="R3" s="79">
        <v>1046.6839834238779</v>
      </c>
    </row>
    <row r="4" spans="1:18" ht="11.25" customHeight="1" x14ac:dyDescent="0.25">
      <c r="A4" s="56" t="s">
        <v>240</v>
      </c>
      <c r="B4" s="57" t="s">
        <v>239</v>
      </c>
      <c r="C4" s="8">
        <v>659.05226720549467</v>
      </c>
      <c r="D4" s="8">
        <v>613.20933617889602</v>
      </c>
      <c r="E4" s="8">
        <v>831.74979744295206</v>
      </c>
      <c r="F4" s="8">
        <v>906.00143931921593</v>
      </c>
      <c r="G4" s="8">
        <v>832.64086286632801</v>
      </c>
      <c r="H4" s="8">
        <v>988.24389242354937</v>
      </c>
      <c r="I4" s="8">
        <v>1056.55661940708</v>
      </c>
      <c r="J4" s="8">
        <v>1541.9602762294319</v>
      </c>
      <c r="K4" s="8">
        <v>1419.0843016600561</v>
      </c>
      <c r="L4" s="8">
        <v>1617.6267242412478</v>
      </c>
      <c r="M4" s="8">
        <v>1677.5118332927877</v>
      </c>
      <c r="N4" s="8">
        <v>1827.106882064073</v>
      </c>
      <c r="O4" s="8">
        <v>1881.3395052681371</v>
      </c>
      <c r="P4" s="8">
        <v>944.57372043048144</v>
      </c>
      <c r="Q4" s="8">
        <v>881.21586156750379</v>
      </c>
      <c r="R4" s="8">
        <v>980.58702731686662</v>
      </c>
    </row>
    <row r="5" spans="1:18" ht="11.25" customHeight="1" x14ac:dyDescent="0.25">
      <c r="A5" s="59" t="s">
        <v>238</v>
      </c>
      <c r="B5" s="60" t="s">
        <v>237</v>
      </c>
      <c r="C5" s="9">
        <v>494.37922700452214</v>
      </c>
      <c r="D5" s="9">
        <v>418.02400597953601</v>
      </c>
      <c r="E5" s="9">
        <v>664.19723838679204</v>
      </c>
      <c r="F5" s="9">
        <v>723.21237399945596</v>
      </c>
      <c r="G5" s="9">
        <v>609.992190434088</v>
      </c>
      <c r="H5" s="9">
        <v>774.78046567601905</v>
      </c>
      <c r="I5" s="9">
        <v>846.00231301079998</v>
      </c>
      <c r="J5" s="9">
        <v>1352.8630079165519</v>
      </c>
      <c r="K5" s="9">
        <v>1101.919294977336</v>
      </c>
      <c r="L5" s="9">
        <v>1303.5813240098878</v>
      </c>
      <c r="M5" s="9">
        <v>1384.7623259823295</v>
      </c>
      <c r="N5" s="9">
        <v>1507.1182663999566</v>
      </c>
      <c r="O5" s="9">
        <v>1538.627050947711</v>
      </c>
      <c r="P5" s="9">
        <v>790.24696024620289</v>
      </c>
      <c r="Q5" s="9">
        <v>740.93698202244082</v>
      </c>
      <c r="R5" s="9">
        <v>840.30979986372301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577.38141177472153</v>
      </c>
      <c r="O6" s="10">
        <v>687.59658757601937</v>
      </c>
      <c r="P6" s="10">
        <v>440.97764340901659</v>
      </c>
      <c r="Q6" s="10">
        <v>204.74886277372249</v>
      </c>
      <c r="R6" s="10">
        <v>220.47534050008719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494.37922700452214</v>
      </c>
      <c r="D8" s="10">
        <v>418.02400597953601</v>
      </c>
      <c r="E8" s="10">
        <v>664.19723838679204</v>
      </c>
      <c r="F8" s="10">
        <v>723.21237399945596</v>
      </c>
      <c r="G8" s="10">
        <v>609.992190434088</v>
      </c>
      <c r="H8" s="10">
        <v>774.78046567601905</v>
      </c>
      <c r="I8" s="10">
        <v>846.00231301079998</v>
      </c>
      <c r="J8" s="10">
        <v>1352.8630079165519</v>
      </c>
      <c r="K8" s="10">
        <v>1101.919294977336</v>
      </c>
      <c r="L8" s="10">
        <v>1303.5813240098878</v>
      </c>
      <c r="M8" s="10">
        <v>1384.7623259823295</v>
      </c>
      <c r="N8" s="10">
        <v>929.73685462523497</v>
      </c>
      <c r="O8" s="10">
        <v>851.03046337169167</v>
      </c>
      <c r="P8" s="10">
        <v>349.2693168371863</v>
      </c>
      <c r="Q8" s="10">
        <v>536.18811924871829</v>
      </c>
      <c r="R8" s="10">
        <v>619.8344593636358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2.8386446426662655</v>
      </c>
      <c r="O10" s="9">
        <v>28.569095441052344</v>
      </c>
      <c r="P10" s="9">
        <v>17.153342522953533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164.67304020097248</v>
      </c>
      <c r="D11" s="9">
        <v>195.18533019936001</v>
      </c>
      <c r="E11" s="9">
        <v>167.55255905615999</v>
      </c>
      <c r="F11" s="9">
        <v>182.78906531976</v>
      </c>
      <c r="G11" s="9">
        <v>222.64867243224001</v>
      </c>
      <c r="H11" s="9">
        <v>213.46342674753029</v>
      </c>
      <c r="I11" s="9">
        <v>210.55430639628</v>
      </c>
      <c r="J11" s="9">
        <v>189.09726831288</v>
      </c>
      <c r="K11" s="9">
        <v>317.16500668271999</v>
      </c>
      <c r="L11" s="9">
        <v>314.04540023136002</v>
      </c>
      <c r="M11" s="9">
        <v>292.74950731045823</v>
      </c>
      <c r="N11" s="9">
        <v>317.14997102145031</v>
      </c>
      <c r="O11" s="9">
        <v>314.14335887937398</v>
      </c>
      <c r="P11" s="9">
        <v>137.17341766132503</v>
      </c>
      <c r="Q11" s="9">
        <v>140.27887954506301</v>
      </c>
      <c r="R11" s="9">
        <v>140.27722745314355</v>
      </c>
    </row>
    <row r="12" spans="1:18" ht="11.25" customHeight="1" x14ac:dyDescent="0.25">
      <c r="A12" s="61" t="s">
        <v>224</v>
      </c>
      <c r="B12" s="62" t="s">
        <v>223</v>
      </c>
      <c r="C12" s="10">
        <v>164.67304020097248</v>
      </c>
      <c r="D12" s="10">
        <v>195.18533019936001</v>
      </c>
      <c r="E12" s="10">
        <v>167.55255905615999</v>
      </c>
      <c r="F12" s="10">
        <v>182.78906531976</v>
      </c>
      <c r="G12" s="10">
        <v>222.64867243224001</v>
      </c>
      <c r="H12" s="10">
        <v>213.46342674753029</v>
      </c>
      <c r="I12" s="10">
        <v>210.55430639628</v>
      </c>
      <c r="J12" s="10">
        <v>189.09726831288</v>
      </c>
      <c r="K12" s="10">
        <v>317.16500668271999</v>
      </c>
      <c r="L12" s="10">
        <v>314.04540023136002</v>
      </c>
      <c r="M12" s="10">
        <v>292.74950731045823</v>
      </c>
      <c r="N12" s="10">
        <v>317.14997102145031</v>
      </c>
      <c r="O12" s="10">
        <v>314.14335887937398</v>
      </c>
      <c r="P12" s="10">
        <v>137.17341766132503</v>
      </c>
      <c r="Q12" s="10">
        <v>140.27887954506301</v>
      </c>
      <c r="R12" s="10">
        <v>140.27722745314355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33.788244625735516</v>
      </c>
      <c r="O15" s="8">
        <v>71.473327986874935</v>
      </c>
      <c r="P15" s="8">
        <v>126.10831726076792</v>
      </c>
      <c r="Q15" s="8">
        <v>142.15488168770943</v>
      </c>
      <c r="R15" s="8">
        <v>66.096956107011323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24.038186073596339</v>
      </c>
      <c r="O16" s="9">
        <v>48.074272374240579</v>
      </c>
      <c r="P16" s="9">
        <v>91.006257143152226</v>
      </c>
      <c r="Q16" s="9">
        <v>87.559539121232177</v>
      </c>
      <c r="R16" s="9">
        <v>44.645328847847892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9.7500585521391798</v>
      </c>
      <c r="O18" s="9">
        <v>23.399055612634356</v>
      </c>
      <c r="P18" s="9">
        <v>35.102060117615693</v>
      </c>
      <c r="Q18" s="9">
        <v>54.595342566477264</v>
      </c>
      <c r="R18" s="9">
        <v>21.451627259163423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4038.5663137456559</v>
      </c>
      <c r="D21" s="79">
        <v>5404.3240182314403</v>
      </c>
      <c r="E21" s="79">
        <v>5259.8034411254639</v>
      </c>
      <c r="F21" s="79">
        <v>4861.4147015508361</v>
      </c>
      <c r="G21" s="79">
        <v>5183.2127948623202</v>
      </c>
      <c r="H21" s="79">
        <v>4893.9571018436127</v>
      </c>
      <c r="I21" s="79">
        <v>4999.7548847675171</v>
      </c>
      <c r="J21" s="79">
        <v>4507.3862748792362</v>
      </c>
      <c r="K21" s="79">
        <v>4201.5077011981448</v>
      </c>
      <c r="L21" s="79">
        <v>3588.508584498456</v>
      </c>
      <c r="M21" s="79">
        <v>3377.7927324013212</v>
      </c>
      <c r="N21" s="79">
        <v>3347.6942394735916</v>
      </c>
      <c r="O21" s="79">
        <v>3102.1014573050679</v>
      </c>
      <c r="P21" s="79">
        <v>2998.4771333800568</v>
      </c>
      <c r="Q21" s="79">
        <v>2710.4354634604379</v>
      </c>
      <c r="R21" s="79">
        <v>2571.895923546057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4038.5663137456559</v>
      </c>
      <c r="D30" s="8">
        <v>5404.3240182314403</v>
      </c>
      <c r="E30" s="8">
        <v>5259.8034411254639</v>
      </c>
      <c r="F30" s="8">
        <v>4861.4147015508361</v>
      </c>
      <c r="G30" s="8">
        <v>5183.2127948623202</v>
      </c>
      <c r="H30" s="8">
        <v>4893.9571018436127</v>
      </c>
      <c r="I30" s="8">
        <v>4999.7548847675171</v>
      </c>
      <c r="J30" s="8">
        <v>4507.3862748792362</v>
      </c>
      <c r="K30" s="8">
        <v>4201.5077011981448</v>
      </c>
      <c r="L30" s="8">
        <v>3588.508584498456</v>
      </c>
      <c r="M30" s="8">
        <v>3377.7927324013212</v>
      </c>
      <c r="N30" s="8">
        <v>3347.6942394735916</v>
      </c>
      <c r="O30" s="8">
        <v>3102.1014573050679</v>
      </c>
      <c r="P30" s="8">
        <v>2998.4771333800568</v>
      </c>
      <c r="Q30" s="8">
        <v>2710.4354634604379</v>
      </c>
      <c r="R30" s="8">
        <v>2571.895923546057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200.27930734560192</v>
      </c>
      <c r="D34" s="9">
        <v>168.27670815163202</v>
      </c>
      <c r="E34" s="9">
        <v>115.98150971462401</v>
      </c>
      <c r="F34" s="9">
        <v>104.58030492756002</v>
      </c>
      <c r="G34" s="9">
        <v>98.759972949372013</v>
      </c>
      <c r="H34" s="9">
        <v>119.00725517285116</v>
      </c>
      <c r="I34" s="9">
        <v>136.278633209112</v>
      </c>
      <c r="J34" s="9">
        <v>95.858961042600015</v>
      </c>
      <c r="K34" s="9">
        <v>75.540755419128004</v>
      </c>
      <c r="L34" s="9">
        <v>69.722114238252018</v>
      </c>
      <c r="M34" s="9">
        <v>69.662998602725878</v>
      </c>
      <c r="N34" s="9">
        <v>63.857989059568652</v>
      </c>
      <c r="O34" s="9">
        <v>63.856127612541258</v>
      </c>
      <c r="P34" s="9">
        <v>55.149228877074037</v>
      </c>
      <c r="Q34" s="9">
        <v>40.63585859929163</v>
      </c>
      <c r="R34" s="9">
        <v>98.688624378789754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235.26313402964055</v>
      </c>
      <c r="D43" s="9">
        <v>407.04786375973208</v>
      </c>
      <c r="E43" s="9">
        <v>321.11458590229199</v>
      </c>
      <c r="F43" s="9">
        <v>127.192686744708</v>
      </c>
      <c r="G43" s="9">
        <v>117.578290883508</v>
      </c>
      <c r="H43" s="9">
        <v>114.41095461900399</v>
      </c>
      <c r="I43" s="9">
        <v>127.196316574704</v>
      </c>
      <c r="J43" s="9">
        <v>127.20655455674401</v>
      </c>
      <c r="K43" s="9">
        <v>146.13546647793601</v>
      </c>
      <c r="L43" s="9">
        <v>120.68800036768801</v>
      </c>
      <c r="M43" s="9">
        <v>114.41582750710974</v>
      </c>
      <c r="N43" s="9">
        <v>143.01482659769667</v>
      </c>
      <c r="O43" s="9">
        <v>117.60068231261801</v>
      </c>
      <c r="P43" s="9">
        <v>108.11091552585825</v>
      </c>
      <c r="Q43" s="9">
        <v>108.11335053084439</v>
      </c>
      <c r="R43" s="9">
        <v>143.0199364148495</v>
      </c>
    </row>
    <row r="44" spans="1:18" ht="11.25" customHeight="1" x14ac:dyDescent="0.25">
      <c r="A44" s="59" t="s">
        <v>161</v>
      </c>
      <c r="B44" s="60" t="s">
        <v>160</v>
      </c>
      <c r="C44" s="9">
        <v>1684.2243781451043</v>
      </c>
      <c r="D44" s="9">
        <v>1705.8686943047762</v>
      </c>
      <c r="E44" s="9">
        <v>1659.4421874374882</v>
      </c>
      <c r="F44" s="9">
        <v>1529.6558581025283</v>
      </c>
      <c r="G44" s="9">
        <v>1535.6080317009603</v>
      </c>
      <c r="H44" s="9">
        <v>1517.0446787716928</v>
      </c>
      <c r="I44" s="9">
        <v>1585.3961575507683</v>
      </c>
      <c r="J44" s="9">
        <v>1520.0881010161922</v>
      </c>
      <c r="K44" s="9">
        <v>1399.4803671310804</v>
      </c>
      <c r="L44" s="9">
        <v>1201.4053252400161</v>
      </c>
      <c r="M44" s="9">
        <v>956.67006320889368</v>
      </c>
      <c r="N44" s="9">
        <v>938.0956382358919</v>
      </c>
      <c r="O44" s="9">
        <v>761.61477891573008</v>
      </c>
      <c r="P44" s="9">
        <v>513.93591991596543</v>
      </c>
      <c r="Q44" s="9">
        <v>380.80472194902012</v>
      </c>
      <c r="R44" s="9">
        <v>461.30665248130697</v>
      </c>
    </row>
    <row r="45" spans="1:18" ht="11.25" customHeight="1" x14ac:dyDescent="0.25">
      <c r="A45" s="59" t="s">
        <v>159</v>
      </c>
      <c r="B45" s="60" t="s">
        <v>158</v>
      </c>
      <c r="C45" s="9">
        <v>1918.7994942253088</v>
      </c>
      <c r="D45" s="9">
        <v>3123.1307520153005</v>
      </c>
      <c r="E45" s="9">
        <v>3163.2651580710599</v>
      </c>
      <c r="F45" s="9">
        <v>3099.9858517760399</v>
      </c>
      <c r="G45" s="9">
        <v>3431.2664993284802</v>
      </c>
      <c r="H45" s="9">
        <v>3143.4942132800647</v>
      </c>
      <c r="I45" s="9">
        <v>3150.8837774329322</v>
      </c>
      <c r="J45" s="9">
        <v>2764.2326582637002</v>
      </c>
      <c r="K45" s="9">
        <v>2580.3511121700003</v>
      </c>
      <c r="L45" s="9">
        <v>2196.6931446525</v>
      </c>
      <c r="M45" s="9">
        <v>2237.043843082592</v>
      </c>
      <c r="N45" s="9">
        <v>2202.7257855804346</v>
      </c>
      <c r="O45" s="9">
        <v>2159.0298684641784</v>
      </c>
      <c r="P45" s="9">
        <v>2321.2810690611591</v>
      </c>
      <c r="Q45" s="9">
        <v>2180.8815323812819</v>
      </c>
      <c r="R45" s="9">
        <v>1868.8807102711107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1918.7994942253088</v>
      </c>
      <c r="D49" s="10">
        <v>3123.1307520153005</v>
      </c>
      <c r="E49" s="10">
        <v>2424.2914863765</v>
      </c>
      <c r="F49" s="10">
        <v>2399.3186478885</v>
      </c>
      <c r="G49" s="10">
        <v>2786.1772094325001</v>
      </c>
      <c r="H49" s="10">
        <v>3023.2822406123164</v>
      </c>
      <c r="I49" s="10">
        <v>3145.0527290052</v>
      </c>
      <c r="J49" s="10">
        <v>2764.2326582637002</v>
      </c>
      <c r="K49" s="10">
        <v>2580.3511121700003</v>
      </c>
      <c r="L49" s="10">
        <v>2196.6931446525</v>
      </c>
      <c r="M49" s="10">
        <v>2237.043843082592</v>
      </c>
      <c r="N49" s="10">
        <v>2202.7257855804346</v>
      </c>
      <c r="O49" s="10">
        <v>2159.0298684641784</v>
      </c>
      <c r="P49" s="10">
        <v>2321.2810690611591</v>
      </c>
      <c r="Q49" s="10">
        <v>2180.8815323812819</v>
      </c>
      <c r="R49" s="10">
        <v>1868.8807102711107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738.97367169456004</v>
      </c>
      <c r="F51" s="10">
        <v>700.66720388754004</v>
      </c>
      <c r="G51" s="10">
        <v>645.08928989597996</v>
      </c>
      <c r="H51" s="10">
        <v>120.21197266774819</v>
      </c>
      <c r="I51" s="10">
        <v>5.8310484277320009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3997.0758959730783</v>
      </c>
      <c r="D52" s="79">
        <v>4410.8992533921491</v>
      </c>
      <c r="E52" s="79">
        <v>4538.0328218509685</v>
      </c>
      <c r="F52" s="79">
        <v>4617.0937245779287</v>
      </c>
      <c r="G52" s="79">
        <v>4346.0524816925044</v>
      </c>
      <c r="H52" s="79">
        <v>4049.6029521398877</v>
      </c>
      <c r="I52" s="79">
        <v>4043.1871362065044</v>
      </c>
      <c r="J52" s="79">
        <v>3697.6001023261088</v>
      </c>
      <c r="K52" s="79">
        <v>3943.3904857864445</v>
      </c>
      <c r="L52" s="79">
        <v>3223.4511039172207</v>
      </c>
      <c r="M52" s="79">
        <v>3515.2823420634427</v>
      </c>
      <c r="N52" s="79">
        <v>3724.6117653137399</v>
      </c>
      <c r="O52" s="79">
        <v>4829.4413983202967</v>
      </c>
      <c r="P52" s="79">
        <v>5258.9277911505587</v>
      </c>
      <c r="Q52" s="79">
        <v>4185.9825398654693</v>
      </c>
      <c r="R52" s="79">
        <v>3455.7867852715303</v>
      </c>
    </row>
    <row r="53" spans="1:18" ht="11.25" customHeight="1" x14ac:dyDescent="0.25">
      <c r="A53" s="56" t="s">
        <v>143</v>
      </c>
      <c r="B53" s="57" t="s">
        <v>142</v>
      </c>
      <c r="C53" s="8">
        <v>3997.0758959730783</v>
      </c>
      <c r="D53" s="8">
        <v>4410.8992533921491</v>
      </c>
      <c r="E53" s="8">
        <v>4538.0328218509685</v>
      </c>
      <c r="F53" s="8">
        <v>4617.0937245779287</v>
      </c>
      <c r="G53" s="8">
        <v>4346.0524816925044</v>
      </c>
      <c r="H53" s="8">
        <v>4049.6029521398877</v>
      </c>
      <c r="I53" s="8">
        <v>4043.1871362065044</v>
      </c>
      <c r="J53" s="8">
        <v>3697.6001023261088</v>
      </c>
      <c r="K53" s="8">
        <v>3943.3904857864445</v>
      </c>
      <c r="L53" s="8">
        <v>3223.4511039172207</v>
      </c>
      <c r="M53" s="8">
        <v>3515.2823420634427</v>
      </c>
      <c r="N53" s="8">
        <v>3724.6117653137399</v>
      </c>
      <c r="O53" s="8">
        <v>4829.4413983202967</v>
      </c>
      <c r="P53" s="8">
        <v>5258.9277911505587</v>
      </c>
      <c r="Q53" s="8">
        <v>4185.9825398654693</v>
      </c>
      <c r="R53" s="8">
        <v>3455.7867852715303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1102.1984575878039</v>
      </c>
      <c r="I64" s="81">
        <v>1039.06733632128</v>
      </c>
      <c r="J64" s="81">
        <v>942.99960259007992</v>
      </c>
      <c r="K64" s="81">
        <v>1027.5045737241599</v>
      </c>
      <c r="L64" s="81">
        <v>946.80719908992</v>
      </c>
      <c r="M64" s="81">
        <v>738.98060062389902</v>
      </c>
      <c r="N64" s="81">
        <v>580.50297997191205</v>
      </c>
      <c r="O64" s="81">
        <v>662.7027165749671</v>
      </c>
      <c r="P64" s="81">
        <v>778.17218580590406</v>
      </c>
      <c r="Q64" s="81">
        <v>752.28311364936508</v>
      </c>
      <c r="R64" s="81">
        <v>672.97966039955679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1102.1984575878039</v>
      </c>
      <c r="I65" s="82">
        <v>1039.06733632128</v>
      </c>
      <c r="J65" s="82">
        <v>942.99960259007992</v>
      </c>
      <c r="K65" s="82">
        <v>1027.5045737241599</v>
      </c>
      <c r="L65" s="82">
        <v>946.80719908992</v>
      </c>
      <c r="M65" s="82">
        <v>738.98060062389902</v>
      </c>
      <c r="N65" s="82">
        <v>580.50297997191205</v>
      </c>
      <c r="O65" s="82">
        <v>662.7027165749671</v>
      </c>
      <c r="P65" s="82">
        <v>778.17218580590406</v>
      </c>
      <c r="Q65" s="82">
        <v>744.80294534413395</v>
      </c>
      <c r="R65" s="82">
        <v>667.19200452390032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7.4801683052311008</v>
      </c>
      <c r="R67" s="82">
        <v>5.7876558756564576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5228.8941385515018</v>
      </c>
      <c r="D2" s="78">
        <v>5806.7853906388773</v>
      </c>
      <c r="E2" s="78">
        <v>5943.4449364547327</v>
      </c>
      <c r="F2" s="78">
        <v>6107.7806136305853</v>
      </c>
      <c r="G2" s="78">
        <v>6322.4640935504885</v>
      </c>
      <c r="H2" s="78">
        <v>5722.6697844236187</v>
      </c>
      <c r="I2" s="78">
        <v>6082.7058843132672</v>
      </c>
      <c r="J2" s="78">
        <v>5953.6469742896852</v>
      </c>
      <c r="K2" s="78">
        <v>5513.6766604532386</v>
      </c>
      <c r="L2" s="78">
        <v>4694.9647411953229</v>
      </c>
      <c r="M2" s="78">
        <v>4798.6039021847946</v>
      </c>
      <c r="N2" s="78">
        <v>5102.1603936542379</v>
      </c>
      <c r="O2" s="78">
        <v>4991.0879941308776</v>
      </c>
      <c r="P2" s="78">
        <v>4605.2848535960948</v>
      </c>
      <c r="Q2" s="78">
        <v>3941.4298285302752</v>
      </c>
      <c r="R2" s="78">
        <v>4085.3010976817586</v>
      </c>
    </row>
    <row r="3" spans="1:18" ht="11.25" customHeight="1" x14ac:dyDescent="0.25">
      <c r="A3" s="53" t="s">
        <v>242</v>
      </c>
      <c r="B3" s="54" t="s">
        <v>241</v>
      </c>
      <c r="C3" s="79">
        <v>659.05226720549467</v>
      </c>
      <c r="D3" s="79">
        <v>613.20933617889602</v>
      </c>
      <c r="E3" s="79">
        <v>831.74979744295206</v>
      </c>
      <c r="F3" s="79">
        <v>906.00143931921593</v>
      </c>
      <c r="G3" s="79">
        <v>832.64086286632801</v>
      </c>
      <c r="H3" s="79">
        <v>988.24389242354937</v>
      </c>
      <c r="I3" s="79">
        <v>1056.55661940708</v>
      </c>
      <c r="J3" s="79">
        <v>1541.9602762294319</v>
      </c>
      <c r="K3" s="79">
        <v>1419.0843016600561</v>
      </c>
      <c r="L3" s="79">
        <v>1617.6267242412478</v>
      </c>
      <c r="M3" s="79">
        <v>1677.5118332927877</v>
      </c>
      <c r="N3" s="79">
        <v>1860.8951266898086</v>
      </c>
      <c r="O3" s="79">
        <v>1921.2939684189587</v>
      </c>
      <c r="P3" s="79">
        <v>1048.3712007654447</v>
      </c>
      <c r="Q3" s="79">
        <v>988.54162821086902</v>
      </c>
      <c r="R3" s="79">
        <v>1046.6839834238779</v>
      </c>
    </row>
    <row r="4" spans="1:18" ht="11.25" customHeight="1" x14ac:dyDescent="0.25">
      <c r="A4" s="56" t="s">
        <v>240</v>
      </c>
      <c r="B4" s="57" t="s">
        <v>239</v>
      </c>
      <c r="C4" s="8">
        <v>659.05226720549467</v>
      </c>
      <c r="D4" s="8">
        <v>613.20933617889602</v>
      </c>
      <c r="E4" s="8">
        <v>831.74979744295206</v>
      </c>
      <c r="F4" s="8">
        <v>906.00143931921593</v>
      </c>
      <c r="G4" s="8">
        <v>832.64086286632801</v>
      </c>
      <c r="H4" s="8">
        <v>988.24389242354937</v>
      </c>
      <c r="I4" s="8">
        <v>1056.55661940708</v>
      </c>
      <c r="J4" s="8">
        <v>1541.9602762294319</v>
      </c>
      <c r="K4" s="8">
        <v>1419.0843016600561</v>
      </c>
      <c r="L4" s="8">
        <v>1617.6267242412478</v>
      </c>
      <c r="M4" s="8">
        <v>1677.5118332927877</v>
      </c>
      <c r="N4" s="8">
        <v>1827.106882064073</v>
      </c>
      <c r="O4" s="8">
        <v>1850.9742369907699</v>
      </c>
      <c r="P4" s="8">
        <v>924.8907244531058</v>
      </c>
      <c r="Q4" s="8">
        <v>851.22480620099191</v>
      </c>
      <c r="R4" s="8">
        <v>980.58702731686662</v>
      </c>
    </row>
    <row r="5" spans="1:18" ht="11.25" customHeight="1" x14ac:dyDescent="0.25">
      <c r="A5" s="59" t="s">
        <v>238</v>
      </c>
      <c r="B5" s="60" t="s">
        <v>237</v>
      </c>
      <c r="C5" s="9">
        <v>494.37922700452214</v>
      </c>
      <c r="D5" s="9">
        <v>418.02400597953601</v>
      </c>
      <c r="E5" s="9">
        <v>664.19723838679204</v>
      </c>
      <c r="F5" s="9">
        <v>723.21237399945596</v>
      </c>
      <c r="G5" s="9">
        <v>609.992190434088</v>
      </c>
      <c r="H5" s="9">
        <v>774.78046567601905</v>
      </c>
      <c r="I5" s="9">
        <v>846.00231301079998</v>
      </c>
      <c r="J5" s="9">
        <v>1352.8630079165519</v>
      </c>
      <c r="K5" s="9">
        <v>1101.919294977336</v>
      </c>
      <c r="L5" s="9">
        <v>1303.5813240098878</v>
      </c>
      <c r="M5" s="9">
        <v>1384.7623259823295</v>
      </c>
      <c r="N5" s="9">
        <v>1507.1182663999566</v>
      </c>
      <c r="O5" s="9">
        <v>1513.7932434132315</v>
      </c>
      <c r="P5" s="9">
        <v>773.77982019855199</v>
      </c>
      <c r="Q5" s="9">
        <v>715.72013899898025</v>
      </c>
      <c r="R5" s="9">
        <v>840.30979986372301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577.38141177472153</v>
      </c>
      <c r="O6" s="10">
        <v>676.49861467432743</v>
      </c>
      <c r="P6" s="10">
        <v>431.78856584567245</v>
      </c>
      <c r="Q6" s="10">
        <v>197.7804969651973</v>
      </c>
      <c r="R6" s="10">
        <v>220.47534050008719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494.37922700452214</v>
      </c>
      <c r="D8" s="10">
        <v>418.02400597953601</v>
      </c>
      <c r="E8" s="10">
        <v>664.19723838679204</v>
      </c>
      <c r="F8" s="10">
        <v>723.21237399945596</v>
      </c>
      <c r="G8" s="10">
        <v>609.992190434088</v>
      </c>
      <c r="H8" s="10">
        <v>774.78046567601905</v>
      </c>
      <c r="I8" s="10">
        <v>846.00231301079998</v>
      </c>
      <c r="J8" s="10">
        <v>1352.8630079165519</v>
      </c>
      <c r="K8" s="10">
        <v>1101.919294977336</v>
      </c>
      <c r="L8" s="10">
        <v>1303.5813240098878</v>
      </c>
      <c r="M8" s="10">
        <v>1384.7623259823295</v>
      </c>
      <c r="N8" s="10">
        <v>929.73685462523497</v>
      </c>
      <c r="O8" s="10">
        <v>837.29462873890407</v>
      </c>
      <c r="P8" s="10">
        <v>341.99125435287959</v>
      </c>
      <c r="Q8" s="10">
        <v>517.939642033783</v>
      </c>
      <c r="R8" s="10">
        <v>619.8344593636358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2.8386446426662655</v>
      </c>
      <c r="O10" s="9">
        <v>28.107983427468369</v>
      </c>
      <c r="P10" s="9">
        <v>16.795901738211004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164.67304020097248</v>
      </c>
      <c r="D11" s="9">
        <v>195.18533019936001</v>
      </c>
      <c r="E11" s="9">
        <v>167.55255905615999</v>
      </c>
      <c r="F11" s="9">
        <v>182.78906531976</v>
      </c>
      <c r="G11" s="9">
        <v>222.64867243224001</v>
      </c>
      <c r="H11" s="9">
        <v>213.46342674753029</v>
      </c>
      <c r="I11" s="9">
        <v>210.55430639628</v>
      </c>
      <c r="J11" s="9">
        <v>189.09726831288</v>
      </c>
      <c r="K11" s="9">
        <v>317.16500668271999</v>
      </c>
      <c r="L11" s="9">
        <v>314.04540023136002</v>
      </c>
      <c r="M11" s="9">
        <v>292.74950731045823</v>
      </c>
      <c r="N11" s="9">
        <v>317.14997102145031</v>
      </c>
      <c r="O11" s="9">
        <v>309.0730101500701</v>
      </c>
      <c r="P11" s="9">
        <v>134.31500251634276</v>
      </c>
      <c r="Q11" s="9">
        <v>135.5046672020116</v>
      </c>
      <c r="R11" s="9">
        <v>140.27722745314355</v>
      </c>
    </row>
    <row r="12" spans="1:18" ht="11.25" customHeight="1" x14ac:dyDescent="0.25">
      <c r="A12" s="61" t="s">
        <v>224</v>
      </c>
      <c r="B12" s="62" t="s">
        <v>223</v>
      </c>
      <c r="C12" s="10">
        <v>164.67304020097248</v>
      </c>
      <c r="D12" s="10">
        <v>195.18533019936001</v>
      </c>
      <c r="E12" s="10">
        <v>167.55255905615999</v>
      </c>
      <c r="F12" s="10">
        <v>182.78906531976</v>
      </c>
      <c r="G12" s="10">
        <v>222.64867243224001</v>
      </c>
      <c r="H12" s="10">
        <v>213.46342674753029</v>
      </c>
      <c r="I12" s="10">
        <v>210.55430639628</v>
      </c>
      <c r="J12" s="10">
        <v>189.09726831288</v>
      </c>
      <c r="K12" s="10">
        <v>317.16500668271999</v>
      </c>
      <c r="L12" s="10">
        <v>314.04540023136002</v>
      </c>
      <c r="M12" s="10">
        <v>292.74950731045823</v>
      </c>
      <c r="N12" s="10">
        <v>317.14997102145031</v>
      </c>
      <c r="O12" s="10">
        <v>309.0730101500701</v>
      </c>
      <c r="P12" s="10">
        <v>134.31500251634276</v>
      </c>
      <c r="Q12" s="10">
        <v>135.5046672020116</v>
      </c>
      <c r="R12" s="10">
        <v>140.27722745314355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33.788244625735516</v>
      </c>
      <c r="O15" s="8">
        <v>70.319731428188732</v>
      </c>
      <c r="P15" s="8">
        <v>123.48047631233875</v>
      </c>
      <c r="Q15" s="8">
        <v>137.31682200987709</v>
      </c>
      <c r="R15" s="8">
        <v>66.096956107011323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24.038186073596339</v>
      </c>
      <c r="O16" s="9">
        <v>47.298342153355222</v>
      </c>
      <c r="P16" s="9">
        <v>89.109871763672984</v>
      </c>
      <c r="Q16" s="9">
        <v>84.579562136955005</v>
      </c>
      <c r="R16" s="9">
        <v>44.645328847847892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9.7500585521391798</v>
      </c>
      <c r="O18" s="9">
        <v>23.021389274833503</v>
      </c>
      <c r="P18" s="9">
        <v>34.370604548665767</v>
      </c>
      <c r="Q18" s="9">
        <v>52.737259872922074</v>
      </c>
      <c r="R18" s="9">
        <v>21.451627259163423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3556.4949511095128</v>
      </c>
      <c r="D21" s="79">
        <v>4753.6347026182211</v>
      </c>
      <c r="E21" s="79">
        <v>4745.5630781430973</v>
      </c>
      <c r="F21" s="79">
        <v>4564.9558950785104</v>
      </c>
      <c r="G21" s="79">
        <v>4905.3402828976705</v>
      </c>
      <c r="H21" s="79">
        <v>4595.94767028563</v>
      </c>
      <c r="I21" s="79">
        <v>4675.4595251630799</v>
      </c>
      <c r="J21" s="79">
        <v>4227.1687774323018</v>
      </c>
      <c r="K21" s="79">
        <v>3902.5455864428604</v>
      </c>
      <c r="L21" s="79">
        <v>3074.4641285519601</v>
      </c>
      <c r="M21" s="79">
        <v>3118.2541133280929</v>
      </c>
      <c r="N21" s="79">
        <v>3072.033995829278</v>
      </c>
      <c r="O21" s="79">
        <v>2853.9325747138</v>
      </c>
      <c r="P21" s="79">
        <v>2755.9289290611728</v>
      </c>
      <c r="Q21" s="79">
        <v>2504.868658897045</v>
      </c>
      <c r="R21" s="79">
        <v>2275.0936254795256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3556.4949511095128</v>
      </c>
      <c r="D30" s="8">
        <v>4753.6347026182211</v>
      </c>
      <c r="E30" s="8">
        <v>4745.5630781430973</v>
      </c>
      <c r="F30" s="8">
        <v>4564.9558950785104</v>
      </c>
      <c r="G30" s="8">
        <v>4905.3402828976705</v>
      </c>
      <c r="H30" s="8">
        <v>4595.94767028563</v>
      </c>
      <c r="I30" s="8">
        <v>4675.4595251630799</v>
      </c>
      <c r="J30" s="8">
        <v>4227.1687774323018</v>
      </c>
      <c r="K30" s="8">
        <v>3902.5455864428604</v>
      </c>
      <c r="L30" s="8">
        <v>3074.4641285519601</v>
      </c>
      <c r="M30" s="8">
        <v>3118.2541133280929</v>
      </c>
      <c r="N30" s="8">
        <v>3072.033995829278</v>
      </c>
      <c r="O30" s="8">
        <v>2853.9325747138</v>
      </c>
      <c r="P30" s="8">
        <v>2755.9289290611728</v>
      </c>
      <c r="Q30" s="8">
        <v>2504.868658897045</v>
      </c>
      <c r="R30" s="8">
        <v>2275.0936254795256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2.8123058839439627</v>
      </c>
      <c r="D43" s="9">
        <v>2.8772351774417761</v>
      </c>
      <c r="E43" s="9">
        <v>3.0193953883422378</v>
      </c>
      <c r="F43" s="9">
        <v>3.1605864239312598</v>
      </c>
      <c r="G43" s="9">
        <v>3.2278192689538017</v>
      </c>
      <c r="H43" s="9">
        <v>3.1652421415358356</v>
      </c>
      <c r="I43" s="9">
        <v>3.360747992847124</v>
      </c>
      <c r="J43" s="9">
        <v>3.2132448291952556</v>
      </c>
      <c r="K43" s="9">
        <v>3.0303144627975365</v>
      </c>
      <c r="L43" s="9">
        <v>2.5306610884937131</v>
      </c>
      <c r="M43" s="9">
        <v>2.4990196944269183</v>
      </c>
      <c r="N43" s="9">
        <v>2.6148279240434169</v>
      </c>
      <c r="O43" s="9">
        <v>2.5910541246957908</v>
      </c>
      <c r="P43" s="9">
        <v>2.6261099316238434</v>
      </c>
      <c r="Q43" s="9">
        <v>2.1985720625920067</v>
      </c>
      <c r="R43" s="9">
        <v>2.3458283832495037</v>
      </c>
    </row>
    <row r="44" spans="1:18" ht="11.25" customHeight="1" x14ac:dyDescent="0.25">
      <c r="A44" s="59" t="s">
        <v>161</v>
      </c>
      <c r="B44" s="60" t="s">
        <v>160</v>
      </c>
      <c r="C44" s="9">
        <v>1634.8831510002601</v>
      </c>
      <c r="D44" s="9">
        <v>1627.626715425479</v>
      </c>
      <c r="E44" s="9">
        <v>1579.2785246836957</v>
      </c>
      <c r="F44" s="9">
        <v>1461.8094568785395</v>
      </c>
      <c r="G44" s="9">
        <v>1470.8459643002359</v>
      </c>
      <c r="H44" s="9">
        <v>1449.2882148640292</v>
      </c>
      <c r="I44" s="9">
        <v>1521.2149997373003</v>
      </c>
      <c r="J44" s="9">
        <v>1459.7228743394069</v>
      </c>
      <c r="K44" s="9">
        <v>1319.1641598100628</v>
      </c>
      <c r="L44" s="9">
        <v>875.24032281096663</v>
      </c>
      <c r="M44" s="9">
        <v>878.71125055107416</v>
      </c>
      <c r="N44" s="9">
        <v>866.69338232480004</v>
      </c>
      <c r="O44" s="9">
        <v>692.3116521249259</v>
      </c>
      <c r="P44" s="9">
        <v>432.02175006838991</v>
      </c>
      <c r="Q44" s="9">
        <v>321.78855445317106</v>
      </c>
      <c r="R44" s="9">
        <v>403.86708682516542</v>
      </c>
    </row>
    <row r="45" spans="1:18" ht="11.25" customHeight="1" x14ac:dyDescent="0.25">
      <c r="A45" s="59" t="s">
        <v>159</v>
      </c>
      <c r="B45" s="60" t="s">
        <v>158</v>
      </c>
      <c r="C45" s="9">
        <v>1918.7994942253088</v>
      </c>
      <c r="D45" s="9">
        <v>3123.1307520153005</v>
      </c>
      <c r="E45" s="9">
        <v>3163.2651580710599</v>
      </c>
      <c r="F45" s="9">
        <v>3099.9858517760399</v>
      </c>
      <c r="G45" s="9">
        <v>3431.2664993284802</v>
      </c>
      <c r="H45" s="9">
        <v>3143.4942132800647</v>
      </c>
      <c r="I45" s="9">
        <v>3150.8837774329322</v>
      </c>
      <c r="J45" s="9">
        <v>2764.2326582637002</v>
      </c>
      <c r="K45" s="9">
        <v>2580.3511121700003</v>
      </c>
      <c r="L45" s="9">
        <v>2196.6931446525</v>
      </c>
      <c r="M45" s="9">
        <v>2237.043843082592</v>
      </c>
      <c r="N45" s="9">
        <v>2202.7257855804346</v>
      </c>
      <c r="O45" s="9">
        <v>2159.0298684641784</v>
      </c>
      <c r="P45" s="9">
        <v>2321.2810690611591</v>
      </c>
      <c r="Q45" s="9">
        <v>2180.8815323812819</v>
      </c>
      <c r="R45" s="9">
        <v>1868.8807102711107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1918.7994942253088</v>
      </c>
      <c r="D49" s="10">
        <v>3123.1307520153005</v>
      </c>
      <c r="E49" s="10">
        <v>2424.2914863765</v>
      </c>
      <c r="F49" s="10">
        <v>2399.3186478885</v>
      </c>
      <c r="G49" s="10">
        <v>2786.1772094325001</v>
      </c>
      <c r="H49" s="10">
        <v>3023.2822406123164</v>
      </c>
      <c r="I49" s="10">
        <v>3145.0527290052</v>
      </c>
      <c r="J49" s="10">
        <v>2764.2326582637002</v>
      </c>
      <c r="K49" s="10">
        <v>2580.3511121700003</v>
      </c>
      <c r="L49" s="10">
        <v>2196.6931446525</v>
      </c>
      <c r="M49" s="10">
        <v>2237.043843082592</v>
      </c>
      <c r="N49" s="10">
        <v>2202.7257855804346</v>
      </c>
      <c r="O49" s="10">
        <v>2159.0298684641784</v>
      </c>
      <c r="P49" s="10">
        <v>2321.2810690611591</v>
      </c>
      <c r="Q49" s="10">
        <v>2180.8815323812819</v>
      </c>
      <c r="R49" s="10">
        <v>1868.8807102711107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738.97367169456004</v>
      </c>
      <c r="F51" s="10">
        <v>700.66720388754004</v>
      </c>
      <c r="G51" s="10">
        <v>645.08928989597996</v>
      </c>
      <c r="H51" s="10">
        <v>120.21197266774819</v>
      </c>
      <c r="I51" s="10">
        <v>5.8310484277320009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1013.3469202364943</v>
      </c>
      <c r="D52" s="79">
        <v>439.94135184176042</v>
      </c>
      <c r="E52" s="79">
        <v>366.13206086868337</v>
      </c>
      <c r="F52" s="79">
        <v>636.82327923285891</v>
      </c>
      <c r="G52" s="79">
        <v>584.48294778648938</v>
      </c>
      <c r="H52" s="79">
        <v>138.47822171443912</v>
      </c>
      <c r="I52" s="79">
        <v>350.68973974310728</v>
      </c>
      <c r="J52" s="79">
        <v>184.51792062795175</v>
      </c>
      <c r="K52" s="79">
        <v>192.04677235032241</v>
      </c>
      <c r="L52" s="79">
        <v>2.873888402115329</v>
      </c>
      <c r="M52" s="79">
        <v>2.8379555639139729</v>
      </c>
      <c r="N52" s="79">
        <v>169.23127113515181</v>
      </c>
      <c r="O52" s="79">
        <v>215.86145099811901</v>
      </c>
      <c r="P52" s="79">
        <v>800.98472376947723</v>
      </c>
      <c r="Q52" s="79">
        <v>448.01954142236139</v>
      </c>
      <c r="R52" s="79">
        <v>763.52348877835539</v>
      </c>
    </row>
    <row r="53" spans="1:18" ht="11.25" customHeight="1" x14ac:dyDescent="0.25">
      <c r="A53" s="56" t="s">
        <v>143</v>
      </c>
      <c r="B53" s="57" t="s">
        <v>142</v>
      </c>
      <c r="C53" s="8">
        <v>1013.3469202364943</v>
      </c>
      <c r="D53" s="8">
        <v>439.94135184176042</v>
      </c>
      <c r="E53" s="8">
        <v>366.13206086868337</v>
      </c>
      <c r="F53" s="8">
        <v>636.82327923285891</v>
      </c>
      <c r="G53" s="8">
        <v>584.48294778648938</v>
      </c>
      <c r="H53" s="8">
        <v>138.47822171443912</v>
      </c>
      <c r="I53" s="8">
        <v>350.68973974310728</v>
      </c>
      <c r="J53" s="8">
        <v>184.51792062795175</v>
      </c>
      <c r="K53" s="8">
        <v>192.04677235032241</v>
      </c>
      <c r="L53" s="8">
        <v>2.873888402115329</v>
      </c>
      <c r="M53" s="8">
        <v>2.8379555639139729</v>
      </c>
      <c r="N53" s="8">
        <v>169.23127113515181</v>
      </c>
      <c r="O53" s="8">
        <v>215.86145099811901</v>
      </c>
      <c r="P53" s="8">
        <v>800.98472376947723</v>
      </c>
      <c r="Q53" s="8">
        <v>448.01954142236139</v>
      </c>
      <c r="R53" s="8">
        <v>763.52348877835539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1102.1984575878039</v>
      </c>
      <c r="I64" s="81">
        <v>1039.06733632128</v>
      </c>
      <c r="J64" s="81">
        <v>942.99960259007992</v>
      </c>
      <c r="K64" s="81">
        <v>1027.5045737241599</v>
      </c>
      <c r="L64" s="81">
        <v>946.80719908992</v>
      </c>
      <c r="M64" s="81">
        <v>738.98060062389902</v>
      </c>
      <c r="N64" s="81">
        <v>580.50297997191205</v>
      </c>
      <c r="O64" s="81">
        <v>662.7027165749671</v>
      </c>
      <c r="P64" s="81">
        <v>778.17218580590406</v>
      </c>
      <c r="Q64" s="81">
        <v>745.60353673264444</v>
      </c>
      <c r="R64" s="81">
        <v>668.47073248966012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1102.1984575878039</v>
      </c>
      <c r="I65" s="82">
        <v>1039.06733632128</v>
      </c>
      <c r="J65" s="82">
        <v>942.99960259007992</v>
      </c>
      <c r="K65" s="82">
        <v>1027.5045737241599</v>
      </c>
      <c r="L65" s="82">
        <v>946.80719908992</v>
      </c>
      <c r="M65" s="82">
        <v>738.98060062389902</v>
      </c>
      <c r="N65" s="82">
        <v>580.50297997191205</v>
      </c>
      <c r="O65" s="82">
        <v>662.7027165749671</v>
      </c>
      <c r="P65" s="82">
        <v>778.17218580590406</v>
      </c>
      <c r="Q65" s="82">
        <v>744.80294534413395</v>
      </c>
      <c r="R65" s="82">
        <v>667.19200452390032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0.80059138851052736</v>
      </c>
      <c r="R67" s="82">
        <v>1.2787279657597721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1553.8100823208415</v>
      </c>
      <c r="D2" s="78">
        <v>2497.0534173878664</v>
      </c>
      <c r="E2" s="78">
        <v>2530.0322421781807</v>
      </c>
      <c r="F2" s="78">
        <v>2099.4830157725632</v>
      </c>
      <c r="G2" s="78">
        <v>1983.355467748941</v>
      </c>
      <c r="H2" s="78">
        <v>2085.2784000188094</v>
      </c>
      <c r="I2" s="78">
        <v>1973.6697672874818</v>
      </c>
      <c r="J2" s="78">
        <v>1845.6255189556957</v>
      </c>
      <c r="K2" s="78">
        <v>2400.038058823814</v>
      </c>
      <c r="L2" s="78">
        <v>2316.968698023913</v>
      </c>
      <c r="M2" s="78">
        <v>2248.2473234442409</v>
      </c>
      <c r="N2" s="78">
        <v>2138.2916036963043</v>
      </c>
      <c r="O2" s="78">
        <v>2881.2525822875737</v>
      </c>
      <c r="P2" s="78">
        <v>3051.0822034376565</v>
      </c>
      <c r="Q2" s="78">
        <v>2605.0921545847195</v>
      </c>
      <c r="R2" s="78">
        <v>1715.8315344267498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31.518864836053663</v>
      </c>
      <c r="P3" s="79">
        <v>22.310836925804747</v>
      </c>
      <c r="Q3" s="79">
        <v>34.82911504434427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30.365268277367456</v>
      </c>
      <c r="P4" s="8">
        <v>19.682995977375583</v>
      </c>
      <c r="Q4" s="8">
        <v>29.991055366511908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24.83380753447959</v>
      </c>
      <c r="P5" s="9">
        <v>16.467140047650805</v>
      </c>
      <c r="Q5" s="9">
        <v>25.21684302346052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11.09797290169189</v>
      </c>
      <c r="P6" s="10">
        <v>9.1890775633441422</v>
      </c>
      <c r="Q6" s="10">
        <v>6.9683658085251894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13.735834632787698</v>
      </c>
      <c r="P8" s="10">
        <v>7.2780624843066635</v>
      </c>
      <c r="Q8" s="10">
        <v>18.248477214935331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0.46111201358397486</v>
      </c>
      <c r="P10" s="9">
        <v>0.35744078474252738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5.070348729303892</v>
      </c>
      <c r="P11" s="9">
        <v>2.8584151449822541</v>
      </c>
      <c r="Q11" s="9">
        <v>4.7742123430513876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5.070348729303892</v>
      </c>
      <c r="P12" s="10">
        <v>2.8584151449822541</v>
      </c>
      <c r="Q12" s="10">
        <v>4.7742123430513876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1.153596558686206</v>
      </c>
      <c r="P15" s="8">
        <v>2.6278409484291627</v>
      </c>
      <c r="Q15" s="8">
        <v>4.8380596778323604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0.77593022088535479</v>
      </c>
      <c r="P16" s="9">
        <v>1.8963853794792374</v>
      </c>
      <c r="Q16" s="9">
        <v>2.9799769842771715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0.37766633780085129</v>
      </c>
      <c r="P18" s="9">
        <v>0.73145556894992547</v>
      </c>
      <c r="Q18" s="9">
        <v>1.8580826935551888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460.73752312310165</v>
      </c>
      <c r="D21" s="79">
        <v>644.25627137737945</v>
      </c>
      <c r="E21" s="79">
        <v>507.72536961120153</v>
      </c>
      <c r="F21" s="79">
        <v>289.78630224562784</v>
      </c>
      <c r="G21" s="79">
        <v>271.29646009448868</v>
      </c>
      <c r="H21" s="79">
        <v>291.36498327769669</v>
      </c>
      <c r="I21" s="79">
        <v>317.77972140955586</v>
      </c>
      <c r="J21" s="79">
        <v>273.87152413548597</v>
      </c>
      <c r="K21" s="79">
        <v>293.099952241236</v>
      </c>
      <c r="L21" s="79">
        <v>509.04455334269255</v>
      </c>
      <c r="M21" s="79">
        <v>254.09353185284385</v>
      </c>
      <c r="N21" s="79">
        <v>269.67379642880383</v>
      </c>
      <c r="O21" s="79">
        <v>241.83135957980704</v>
      </c>
      <c r="P21" s="79">
        <v>237.39626766643008</v>
      </c>
      <c r="Q21" s="79">
        <v>200.92870042367412</v>
      </c>
      <c r="R21" s="79">
        <v>292.11040990106949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460.73752312310165</v>
      </c>
      <c r="D30" s="8">
        <v>644.25627137737945</v>
      </c>
      <c r="E30" s="8">
        <v>507.72536961120153</v>
      </c>
      <c r="F30" s="8">
        <v>289.78630224562784</v>
      </c>
      <c r="G30" s="8">
        <v>271.29646009448868</v>
      </c>
      <c r="H30" s="8">
        <v>291.36498327769669</v>
      </c>
      <c r="I30" s="8">
        <v>317.77972140955586</v>
      </c>
      <c r="J30" s="8">
        <v>273.87152413548597</v>
      </c>
      <c r="K30" s="8">
        <v>293.099952241236</v>
      </c>
      <c r="L30" s="8">
        <v>509.04455334269255</v>
      </c>
      <c r="M30" s="8">
        <v>254.09353185284385</v>
      </c>
      <c r="N30" s="8">
        <v>269.67379642880383</v>
      </c>
      <c r="O30" s="8">
        <v>241.83135957980704</v>
      </c>
      <c r="P30" s="8">
        <v>237.39626766643008</v>
      </c>
      <c r="Q30" s="8">
        <v>200.92870042367412</v>
      </c>
      <c r="R30" s="8">
        <v>292.11040990106949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185.13666226903604</v>
      </c>
      <c r="D34" s="9">
        <v>168.27670815163202</v>
      </c>
      <c r="E34" s="9">
        <v>115.98150971462401</v>
      </c>
      <c r="F34" s="9">
        <v>104.58030492756002</v>
      </c>
      <c r="G34" s="9">
        <v>98.759972949372013</v>
      </c>
      <c r="H34" s="9">
        <v>119.00725517285116</v>
      </c>
      <c r="I34" s="9">
        <v>136.278633209112</v>
      </c>
      <c r="J34" s="9">
        <v>95.858961042600015</v>
      </c>
      <c r="K34" s="9">
        <v>75.540755419128004</v>
      </c>
      <c r="L34" s="9">
        <v>69.722114238252018</v>
      </c>
      <c r="M34" s="9">
        <v>69.662998602725878</v>
      </c>
      <c r="N34" s="9">
        <v>63.857989059568652</v>
      </c>
      <c r="O34" s="9">
        <v>63.856127612541258</v>
      </c>
      <c r="P34" s="9">
        <v>55.149228877074037</v>
      </c>
      <c r="Q34" s="9">
        <v>40.63585859929163</v>
      </c>
      <c r="R34" s="9">
        <v>98.688624378789754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226.25963370922162</v>
      </c>
      <c r="D43" s="9">
        <v>397.73758434645026</v>
      </c>
      <c r="E43" s="9">
        <v>311.58019714278504</v>
      </c>
      <c r="F43" s="9">
        <v>117.35959609407907</v>
      </c>
      <c r="G43" s="9">
        <v>107.77441974439215</v>
      </c>
      <c r="H43" s="9">
        <v>104.60126419718198</v>
      </c>
      <c r="I43" s="9">
        <v>117.31993038697591</v>
      </c>
      <c r="J43" s="9">
        <v>117.64733641610067</v>
      </c>
      <c r="K43" s="9">
        <v>137.24298950109034</v>
      </c>
      <c r="L43" s="9">
        <v>113.15743667539095</v>
      </c>
      <c r="M43" s="9">
        <v>106.47172059229841</v>
      </c>
      <c r="N43" s="9">
        <v>134.41355145814339</v>
      </c>
      <c r="O43" s="9">
        <v>108.67210517646153</v>
      </c>
      <c r="P43" s="9">
        <v>100.33286894178052</v>
      </c>
      <c r="Q43" s="9">
        <v>101.27667432853343</v>
      </c>
      <c r="R43" s="9">
        <v>135.98221986613817</v>
      </c>
    </row>
    <row r="44" spans="1:18" ht="11.25" customHeight="1" x14ac:dyDescent="0.25">
      <c r="A44" s="59" t="s">
        <v>161</v>
      </c>
      <c r="B44" s="60" t="s">
        <v>160</v>
      </c>
      <c r="C44" s="9">
        <v>49.341227144844026</v>
      </c>
      <c r="D44" s="9">
        <v>78.241978879297136</v>
      </c>
      <c r="E44" s="9">
        <v>80.16366275379248</v>
      </c>
      <c r="F44" s="9">
        <v>67.846401223988735</v>
      </c>
      <c r="G44" s="9">
        <v>64.762067400724476</v>
      </c>
      <c r="H44" s="9">
        <v>67.756463907663544</v>
      </c>
      <c r="I44" s="9">
        <v>64.181157813467948</v>
      </c>
      <c r="J44" s="9">
        <v>60.365226676785291</v>
      </c>
      <c r="K44" s="9">
        <v>80.316207321017671</v>
      </c>
      <c r="L44" s="9">
        <v>326.16500242904959</v>
      </c>
      <c r="M44" s="9">
        <v>77.958812657819564</v>
      </c>
      <c r="N44" s="9">
        <v>71.402255911091828</v>
      </c>
      <c r="O44" s="9">
        <v>69.303126790804257</v>
      </c>
      <c r="P44" s="9">
        <v>81.914169847575522</v>
      </c>
      <c r="Q44" s="9">
        <v>59.016167495849068</v>
      </c>
      <c r="R44" s="9">
        <v>57.439565656141525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1093.0725591977398</v>
      </c>
      <c r="D52" s="79">
        <v>1852.7971460104868</v>
      </c>
      <c r="E52" s="79">
        <v>2022.3068725669793</v>
      </c>
      <c r="F52" s="79">
        <v>1809.6967135269354</v>
      </c>
      <c r="G52" s="79">
        <v>1712.0590076544522</v>
      </c>
      <c r="H52" s="79">
        <v>1793.9134167411125</v>
      </c>
      <c r="I52" s="79">
        <v>1655.890045877926</v>
      </c>
      <c r="J52" s="79">
        <v>1571.7539948202098</v>
      </c>
      <c r="K52" s="79">
        <v>2106.9381065825778</v>
      </c>
      <c r="L52" s="79">
        <v>1807.9241446812205</v>
      </c>
      <c r="M52" s="79">
        <v>1994.1537915913971</v>
      </c>
      <c r="N52" s="79">
        <v>1868.6178072675004</v>
      </c>
      <c r="O52" s="79">
        <v>2607.9023578717129</v>
      </c>
      <c r="P52" s="79">
        <v>2791.3750988454217</v>
      </c>
      <c r="Q52" s="79">
        <v>2369.3343391167014</v>
      </c>
      <c r="R52" s="79">
        <v>1423.7211245256804</v>
      </c>
    </row>
    <row r="53" spans="1:18" ht="11.25" customHeight="1" x14ac:dyDescent="0.25">
      <c r="A53" s="56" t="s">
        <v>143</v>
      </c>
      <c r="B53" s="57" t="s">
        <v>142</v>
      </c>
      <c r="C53" s="8">
        <v>1093.0725591977398</v>
      </c>
      <c r="D53" s="8">
        <v>1852.7971460104868</v>
      </c>
      <c r="E53" s="8">
        <v>2022.3068725669793</v>
      </c>
      <c r="F53" s="8">
        <v>1809.6967135269354</v>
      </c>
      <c r="G53" s="8">
        <v>1712.0590076544522</v>
      </c>
      <c r="H53" s="8">
        <v>1793.9134167411125</v>
      </c>
      <c r="I53" s="8">
        <v>1655.890045877926</v>
      </c>
      <c r="J53" s="8">
        <v>1571.7539948202098</v>
      </c>
      <c r="K53" s="8">
        <v>2106.9381065825778</v>
      </c>
      <c r="L53" s="8">
        <v>1807.9241446812205</v>
      </c>
      <c r="M53" s="8">
        <v>1994.1537915913971</v>
      </c>
      <c r="N53" s="8">
        <v>1868.6178072675004</v>
      </c>
      <c r="O53" s="8">
        <v>2607.9023578717129</v>
      </c>
      <c r="P53" s="8">
        <v>2791.3750988454217</v>
      </c>
      <c r="Q53" s="8">
        <v>2369.3343391167014</v>
      </c>
      <c r="R53" s="8">
        <v>1423.7211245256804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4.2338971697015282</v>
      </c>
      <c r="R64" s="81">
        <v>2.3844086581892041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4.2338971697015282</v>
      </c>
      <c r="R67" s="82">
        <v>2.3844086581892041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1911.9902560518847</v>
      </c>
      <c r="D2" s="78">
        <v>2124.5937997757414</v>
      </c>
      <c r="E2" s="78">
        <v>2156.1088817864702</v>
      </c>
      <c r="F2" s="78">
        <v>2177.2462360448321</v>
      </c>
      <c r="G2" s="78">
        <v>2056.0865781217253</v>
      </c>
      <c r="H2" s="78">
        <v>2123.8557619646226</v>
      </c>
      <c r="I2" s="78">
        <v>2043.1229887803522</v>
      </c>
      <c r="J2" s="78">
        <v>1947.674160189395</v>
      </c>
      <c r="K2" s="78">
        <v>1650.2677693675923</v>
      </c>
      <c r="L2" s="78">
        <v>1417.6529734376882</v>
      </c>
      <c r="M2" s="78">
        <v>1523.7356821285161</v>
      </c>
      <c r="N2" s="78">
        <v>1692.749134126597</v>
      </c>
      <c r="O2" s="78">
        <v>2012.0151124619242</v>
      </c>
      <c r="P2" s="78">
        <v>1671.7199051881132</v>
      </c>
      <c r="Q2" s="78">
        <v>1373.2667634661252</v>
      </c>
      <c r="R2" s="78">
        <v>1273.2340601329561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21.333839513040882</v>
      </c>
      <c r="D21" s="79">
        <v>6.4330442358400264</v>
      </c>
      <c r="E21" s="79">
        <v>6.5149933711647252</v>
      </c>
      <c r="F21" s="79">
        <v>6.6725042266976873</v>
      </c>
      <c r="G21" s="79">
        <v>6.5760518701620629</v>
      </c>
      <c r="H21" s="79">
        <v>6.6444482802861664</v>
      </c>
      <c r="I21" s="79">
        <v>6.5156381948809781</v>
      </c>
      <c r="J21" s="79">
        <v>6.3459733114480716</v>
      </c>
      <c r="K21" s="79">
        <v>5.8621625140481441</v>
      </c>
      <c r="L21" s="79">
        <v>4.9999026038033572</v>
      </c>
      <c r="M21" s="79">
        <v>5.4450872203843845</v>
      </c>
      <c r="N21" s="79">
        <v>5.9864472155098349</v>
      </c>
      <c r="O21" s="79">
        <v>6.3375230114606822</v>
      </c>
      <c r="P21" s="79">
        <v>5.1519366524538963</v>
      </c>
      <c r="Q21" s="79">
        <v>4.6381041397189424</v>
      </c>
      <c r="R21" s="79">
        <v>4.6918881654618012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21.333839513040882</v>
      </c>
      <c r="D30" s="8">
        <v>6.4330442358400264</v>
      </c>
      <c r="E30" s="8">
        <v>6.5149933711647252</v>
      </c>
      <c r="F30" s="8">
        <v>6.6725042266976873</v>
      </c>
      <c r="G30" s="8">
        <v>6.5760518701620629</v>
      </c>
      <c r="H30" s="8">
        <v>6.6444482802861664</v>
      </c>
      <c r="I30" s="8">
        <v>6.5156381948809781</v>
      </c>
      <c r="J30" s="8">
        <v>6.3459733114480716</v>
      </c>
      <c r="K30" s="8">
        <v>5.8621625140481441</v>
      </c>
      <c r="L30" s="8">
        <v>4.9999026038033572</v>
      </c>
      <c r="M30" s="8">
        <v>5.4450872203843845</v>
      </c>
      <c r="N30" s="8">
        <v>5.9864472155098349</v>
      </c>
      <c r="O30" s="8">
        <v>6.3375230114606822</v>
      </c>
      <c r="P30" s="8">
        <v>5.1519366524538963</v>
      </c>
      <c r="Q30" s="8">
        <v>4.6381041397189424</v>
      </c>
      <c r="R30" s="8">
        <v>4.6918881654618012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15.142645076565897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6.1911944364749845</v>
      </c>
      <c r="D43" s="9">
        <v>6.4330442358400264</v>
      </c>
      <c r="E43" s="9">
        <v>6.5149933711647252</v>
      </c>
      <c r="F43" s="9">
        <v>6.6725042266976873</v>
      </c>
      <c r="G43" s="9">
        <v>6.5760518701620629</v>
      </c>
      <c r="H43" s="9">
        <v>6.6444482802861664</v>
      </c>
      <c r="I43" s="9">
        <v>6.5156381948809781</v>
      </c>
      <c r="J43" s="9">
        <v>6.3459733114480716</v>
      </c>
      <c r="K43" s="9">
        <v>5.8621625140481441</v>
      </c>
      <c r="L43" s="9">
        <v>4.9999026038033572</v>
      </c>
      <c r="M43" s="9">
        <v>5.4450872203843845</v>
      </c>
      <c r="N43" s="9">
        <v>5.9864472155098349</v>
      </c>
      <c r="O43" s="9">
        <v>6.3375230114606822</v>
      </c>
      <c r="P43" s="9">
        <v>5.1519366524538963</v>
      </c>
      <c r="Q43" s="9">
        <v>4.6381041397189424</v>
      </c>
      <c r="R43" s="9">
        <v>4.6918881654618012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1890.6564165388438</v>
      </c>
      <c r="D52" s="79">
        <v>2118.1607555399014</v>
      </c>
      <c r="E52" s="79">
        <v>2149.5938884153056</v>
      </c>
      <c r="F52" s="79">
        <v>2170.5737318181345</v>
      </c>
      <c r="G52" s="79">
        <v>2049.5105262515631</v>
      </c>
      <c r="H52" s="79">
        <v>2117.2113136843363</v>
      </c>
      <c r="I52" s="79">
        <v>2036.6073505854713</v>
      </c>
      <c r="J52" s="79">
        <v>1941.328186877947</v>
      </c>
      <c r="K52" s="79">
        <v>1644.4056068535442</v>
      </c>
      <c r="L52" s="79">
        <v>1412.6530708338848</v>
      </c>
      <c r="M52" s="79">
        <v>1518.2905949081317</v>
      </c>
      <c r="N52" s="79">
        <v>1686.7626869110873</v>
      </c>
      <c r="O52" s="79">
        <v>2005.6775894504635</v>
      </c>
      <c r="P52" s="79">
        <v>1666.5679685356592</v>
      </c>
      <c r="Q52" s="79">
        <v>1368.6286593264063</v>
      </c>
      <c r="R52" s="79">
        <v>1268.5421719674944</v>
      </c>
    </row>
    <row r="53" spans="1:18" ht="11.25" customHeight="1" x14ac:dyDescent="0.25">
      <c r="A53" s="56" t="s">
        <v>143</v>
      </c>
      <c r="B53" s="57" t="s">
        <v>142</v>
      </c>
      <c r="C53" s="8">
        <v>1890.6564165388438</v>
      </c>
      <c r="D53" s="8">
        <v>2118.1607555399014</v>
      </c>
      <c r="E53" s="8">
        <v>2149.5938884153056</v>
      </c>
      <c r="F53" s="8">
        <v>2170.5737318181345</v>
      </c>
      <c r="G53" s="8">
        <v>2049.5105262515631</v>
      </c>
      <c r="H53" s="8">
        <v>2117.2113136843363</v>
      </c>
      <c r="I53" s="8">
        <v>2036.6073505854713</v>
      </c>
      <c r="J53" s="8">
        <v>1941.328186877947</v>
      </c>
      <c r="K53" s="8">
        <v>1644.4056068535442</v>
      </c>
      <c r="L53" s="8">
        <v>1412.6530708338848</v>
      </c>
      <c r="M53" s="8">
        <v>1518.2905949081317</v>
      </c>
      <c r="N53" s="8">
        <v>1686.7626869110873</v>
      </c>
      <c r="O53" s="8">
        <v>2005.6775894504635</v>
      </c>
      <c r="P53" s="8">
        <v>1666.5679685356592</v>
      </c>
      <c r="Q53" s="8">
        <v>1368.6286593264063</v>
      </c>
      <c r="R53" s="8">
        <v>1268.5421719674944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2.445679747019045</v>
      </c>
      <c r="R64" s="81">
        <v>2.1245192517074813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2.445679747019045</v>
      </c>
      <c r="R67" s="82">
        <v>2.1245192517074813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4544.3441831445716</v>
      </c>
      <c r="D2" s="78">
        <v>4257.9015913599123</v>
      </c>
      <c r="E2" s="78">
        <v>4392.1869261422044</v>
      </c>
      <c r="F2" s="78">
        <v>4473.6020991243367</v>
      </c>
      <c r="G2" s="78">
        <v>3984.9899227886881</v>
      </c>
      <c r="H2" s="78">
        <v>3102.1905077870683</v>
      </c>
      <c r="I2" s="78">
        <v>3761.1405547445529</v>
      </c>
      <c r="J2" s="78">
        <v>2538.0374662891081</v>
      </c>
      <c r="K2" s="78">
        <v>2481.2939586493803</v>
      </c>
      <c r="L2" s="78">
        <v>2006.2298279602803</v>
      </c>
      <c r="M2" s="78">
        <v>2317.9082082083023</v>
      </c>
      <c r="N2" s="78">
        <v>1834.5460575025597</v>
      </c>
      <c r="O2" s="78">
        <v>2393.0564242922906</v>
      </c>
      <c r="P2" s="78">
        <v>3094.1311464450691</v>
      </c>
      <c r="Q2" s="78">
        <v>2366.9567399348216</v>
      </c>
      <c r="R2" s="78">
        <v>2487.8551950018959</v>
      </c>
    </row>
    <row r="3" spans="1:18" ht="11.25" customHeight="1" x14ac:dyDescent="0.25">
      <c r="A3" s="53" t="s">
        <v>242</v>
      </c>
      <c r="B3" s="54" t="s">
        <v>241</v>
      </c>
      <c r="C3" s="79">
        <v>400.91449752108224</v>
      </c>
      <c r="D3" s="79">
        <v>297.489019586616</v>
      </c>
      <c r="E3" s="79">
        <v>405.95274354333606</v>
      </c>
      <c r="F3" s="79">
        <v>489.52338755205596</v>
      </c>
      <c r="G3" s="79">
        <v>501.86084949554396</v>
      </c>
      <c r="H3" s="79">
        <v>457.48687176425648</v>
      </c>
      <c r="I3" s="79">
        <v>390.93162142795205</v>
      </c>
      <c r="J3" s="79">
        <v>243.576589095576</v>
      </c>
      <c r="K3" s="79">
        <v>164.77297979867998</v>
      </c>
      <c r="L3" s="79">
        <v>98.238430935216002</v>
      </c>
      <c r="M3" s="79">
        <v>108.22230153443353</v>
      </c>
      <c r="N3" s="79">
        <v>88.412615498643831</v>
      </c>
      <c r="O3" s="79">
        <v>96.279564792265575</v>
      </c>
      <c r="P3" s="79">
        <v>66.376994517335874</v>
      </c>
      <c r="Q3" s="79">
        <v>57.734839291673552</v>
      </c>
      <c r="R3" s="79">
        <v>67.76744817262913</v>
      </c>
    </row>
    <row r="4" spans="1:18" ht="11.25" customHeight="1" x14ac:dyDescent="0.25">
      <c r="A4" s="56" t="s">
        <v>240</v>
      </c>
      <c r="B4" s="57" t="s">
        <v>239</v>
      </c>
      <c r="C4" s="8">
        <v>400.91449752108224</v>
      </c>
      <c r="D4" s="8">
        <v>297.489019586616</v>
      </c>
      <c r="E4" s="8">
        <v>405.95274354333606</v>
      </c>
      <c r="F4" s="8">
        <v>489.52338755205596</v>
      </c>
      <c r="G4" s="8">
        <v>501.86084949554396</v>
      </c>
      <c r="H4" s="8">
        <v>457.48687176425648</v>
      </c>
      <c r="I4" s="8">
        <v>390.93162142795205</v>
      </c>
      <c r="J4" s="8">
        <v>243.576589095576</v>
      </c>
      <c r="K4" s="8">
        <v>164.77297979867998</v>
      </c>
      <c r="L4" s="8">
        <v>98.238430935216002</v>
      </c>
      <c r="M4" s="8">
        <v>108.22230153443353</v>
      </c>
      <c r="N4" s="8">
        <v>88.412615498643831</v>
      </c>
      <c r="O4" s="8">
        <v>96.279564792265575</v>
      </c>
      <c r="P4" s="8">
        <v>66.376994517335874</v>
      </c>
      <c r="Q4" s="8">
        <v>57.734839291673552</v>
      </c>
      <c r="R4" s="8">
        <v>67.76744817262913</v>
      </c>
    </row>
    <row r="5" spans="1:18" ht="11.25" customHeight="1" x14ac:dyDescent="0.25">
      <c r="A5" s="59" t="s">
        <v>238</v>
      </c>
      <c r="B5" s="60" t="s">
        <v>237</v>
      </c>
      <c r="C5" s="9">
        <v>400.91449752108224</v>
      </c>
      <c r="D5" s="9">
        <v>297.489019586616</v>
      </c>
      <c r="E5" s="9">
        <v>405.95274354333606</v>
      </c>
      <c r="F5" s="9">
        <v>489.52338755205596</v>
      </c>
      <c r="G5" s="9">
        <v>501.86084949554396</v>
      </c>
      <c r="H5" s="9">
        <v>457.48687176425648</v>
      </c>
      <c r="I5" s="9">
        <v>390.93162142795205</v>
      </c>
      <c r="J5" s="9">
        <v>243.576589095576</v>
      </c>
      <c r="K5" s="9">
        <v>164.77297979867998</v>
      </c>
      <c r="L5" s="9">
        <v>98.238430935216002</v>
      </c>
      <c r="M5" s="9">
        <v>108.22230153443353</v>
      </c>
      <c r="N5" s="9">
        <v>88.412615498643831</v>
      </c>
      <c r="O5" s="9">
        <v>96.279564792265575</v>
      </c>
      <c r="P5" s="9">
        <v>66.376994517335874</v>
      </c>
      <c r="Q5" s="9">
        <v>57.734839291673552</v>
      </c>
      <c r="R5" s="9">
        <v>67.76744817262913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36.761470231966612</v>
      </c>
      <c r="O6" s="10">
        <v>44.627426841960421</v>
      </c>
      <c r="P6" s="10">
        <v>39.320685085994079</v>
      </c>
      <c r="Q6" s="10">
        <v>18.38132114444258</v>
      </c>
      <c r="R6" s="10">
        <v>21.034724822594345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400.91449752108224</v>
      </c>
      <c r="D8" s="10">
        <v>297.489019586616</v>
      </c>
      <c r="E8" s="10">
        <v>405.95274354333606</v>
      </c>
      <c r="F8" s="10">
        <v>489.52338755205596</v>
      </c>
      <c r="G8" s="10">
        <v>501.86084949554396</v>
      </c>
      <c r="H8" s="10">
        <v>457.48687176425648</v>
      </c>
      <c r="I8" s="10">
        <v>390.93162142795205</v>
      </c>
      <c r="J8" s="10">
        <v>243.576589095576</v>
      </c>
      <c r="K8" s="10">
        <v>164.77297979867998</v>
      </c>
      <c r="L8" s="10">
        <v>98.238430935216002</v>
      </c>
      <c r="M8" s="10">
        <v>108.22230153443353</v>
      </c>
      <c r="N8" s="10">
        <v>51.651145266677219</v>
      </c>
      <c r="O8" s="10">
        <v>51.652137950305161</v>
      </c>
      <c r="P8" s="10">
        <v>27.056309431341791</v>
      </c>
      <c r="Q8" s="10">
        <v>39.353518147230972</v>
      </c>
      <c r="R8" s="10">
        <v>46.732723350034789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805.69824368305376</v>
      </c>
      <c r="D21" s="79">
        <v>647.34517524970806</v>
      </c>
      <c r="E21" s="79">
        <v>637.70771213017224</v>
      </c>
      <c r="F21" s="79">
        <v>622.51250747626807</v>
      </c>
      <c r="G21" s="79">
        <v>568.67148491076</v>
      </c>
      <c r="H21" s="79">
        <v>418.09358313646243</v>
      </c>
      <c r="I21" s="79">
        <v>374.48475947442006</v>
      </c>
      <c r="J21" s="79">
        <v>375.03532622836804</v>
      </c>
      <c r="K21" s="79">
        <v>322.15987788145202</v>
      </c>
      <c r="L21" s="79">
        <v>251.32967770269607</v>
      </c>
      <c r="M21" s="79">
        <v>208.83155867031977</v>
      </c>
      <c r="N21" s="79">
        <v>246.45704000915674</v>
      </c>
      <c r="O21" s="79">
        <v>227.71536436619903</v>
      </c>
      <c r="P21" s="79">
        <v>190.28079708081907</v>
      </c>
      <c r="Q21" s="79">
        <v>175.37979315368366</v>
      </c>
      <c r="R21" s="79">
        <v>160.28560059144496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805.69824368305376</v>
      </c>
      <c r="D30" s="8">
        <v>647.34517524970806</v>
      </c>
      <c r="E30" s="8">
        <v>637.70771213017224</v>
      </c>
      <c r="F30" s="8">
        <v>622.51250747626807</v>
      </c>
      <c r="G30" s="8">
        <v>568.67148491076</v>
      </c>
      <c r="H30" s="8">
        <v>418.09358313646243</v>
      </c>
      <c r="I30" s="8">
        <v>374.48475947442006</v>
      </c>
      <c r="J30" s="8">
        <v>375.03532622836804</v>
      </c>
      <c r="K30" s="8">
        <v>322.15987788145202</v>
      </c>
      <c r="L30" s="8">
        <v>251.32967770269607</v>
      </c>
      <c r="M30" s="8">
        <v>208.83155867031977</v>
      </c>
      <c r="N30" s="8">
        <v>246.45704000915674</v>
      </c>
      <c r="O30" s="8">
        <v>227.71536436619903</v>
      </c>
      <c r="P30" s="8">
        <v>190.28079708081907</v>
      </c>
      <c r="Q30" s="8">
        <v>175.37979315368366</v>
      </c>
      <c r="R30" s="8">
        <v>160.28560059144496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55.184955974172013</v>
      </c>
      <c r="E34" s="9">
        <v>58.125067568784011</v>
      </c>
      <c r="F34" s="9">
        <v>63.913380072876009</v>
      </c>
      <c r="G34" s="9">
        <v>75.528100857996009</v>
      </c>
      <c r="H34" s="9">
        <v>60.954596344150865</v>
      </c>
      <c r="I34" s="9">
        <v>66.820838144400014</v>
      </c>
      <c r="J34" s="9">
        <v>55.197346348224009</v>
      </c>
      <c r="K34" s="9">
        <v>61.013689101504006</v>
      </c>
      <c r="L34" s="9">
        <v>49.38874427638801</v>
      </c>
      <c r="M34" s="9">
        <v>40.636491357161702</v>
      </c>
      <c r="N34" s="9">
        <v>34.831021987866485</v>
      </c>
      <c r="O34" s="9">
        <v>31.928063806270629</v>
      </c>
      <c r="P34" s="9">
        <v>34.831395215483916</v>
      </c>
      <c r="Q34" s="9">
        <v>26.123225667982471</v>
      </c>
      <c r="R34" s="9">
        <v>20.317886574111693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28.602069208013017</v>
      </c>
      <c r="D43" s="9">
        <v>35.041261910616001</v>
      </c>
      <c r="E43" s="9">
        <v>25.441912780596002</v>
      </c>
      <c r="F43" s="9">
        <v>53.982025071624001</v>
      </c>
      <c r="G43" s="9">
        <v>38.161581667092001</v>
      </c>
      <c r="H43" s="9">
        <v>41.347770324920681</v>
      </c>
      <c r="I43" s="9">
        <v>41.262511306067999</v>
      </c>
      <c r="J43" s="9">
        <v>44.371848499991998</v>
      </c>
      <c r="K43" s="9">
        <v>38.162760586235997</v>
      </c>
      <c r="L43" s="9">
        <v>28.544455677348004</v>
      </c>
      <c r="M43" s="9">
        <v>38.163068206230236</v>
      </c>
      <c r="N43" s="9">
        <v>41.347605868210174</v>
      </c>
      <c r="O43" s="9">
        <v>28.603568602816974</v>
      </c>
      <c r="P43" s="9">
        <v>25.416289868914127</v>
      </c>
      <c r="Q43" s="9">
        <v>25.416810022816225</v>
      </c>
      <c r="R43" s="9">
        <v>25.417082865061385</v>
      </c>
    </row>
    <row r="44" spans="1:18" ht="11.25" customHeight="1" x14ac:dyDescent="0.25">
      <c r="A44" s="59" t="s">
        <v>161</v>
      </c>
      <c r="B44" s="60" t="s">
        <v>160</v>
      </c>
      <c r="C44" s="9">
        <v>777.0961744750407</v>
      </c>
      <c r="D44" s="9">
        <v>557.11895736492011</v>
      </c>
      <c r="E44" s="9">
        <v>554.14073178079218</v>
      </c>
      <c r="F44" s="9">
        <v>504.61710233176802</v>
      </c>
      <c r="G44" s="9">
        <v>454.98180238567204</v>
      </c>
      <c r="H44" s="9">
        <v>315.79121646739088</v>
      </c>
      <c r="I44" s="9">
        <v>266.40141002395205</v>
      </c>
      <c r="J44" s="9">
        <v>275.46613138015204</v>
      </c>
      <c r="K44" s="9">
        <v>222.98342819371203</v>
      </c>
      <c r="L44" s="9">
        <v>173.39647774896005</v>
      </c>
      <c r="M44" s="9">
        <v>130.03199910692783</v>
      </c>
      <c r="N44" s="9">
        <v>170.27841215308007</v>
      </c>
      <c r="O44" s="9">
        <v>167.18373195711143</v>
      </c>
      <c r="P44" s="9">
        <v>130.03311199642101</v>
      </c>
      <c r="Q44" s="9">
        <v>123.83975746288498</v>
      </c>
      <c r="R44" s="9">
        <v>114.55063115227188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3337.7314419404356</v>
      </c>
      <c r="D52" s="79">
        <v>3313.0673965235883</v>
      </c>
      <c r="E52" s="79">
        <v>3348.5264704686961</v>
      </c>
      <c r="F52" s="79">
        <v>3361.5662040960124</v>
      </c>
      <c r="G52" s="79">
        <v>2914.4575883823841</v>
      </c>
      <c r="H52" s="79">
        <v>2226.6100528863494</v>
      </c>
      <c r="I52" s="79">
        <v>2995.7241738421808</v>
      </c>
      <c r="J52" s="79">
        <v>1919.4255509651641</v>
      </c>
      <c r="K52" s="79">
        <v>1994.3611009692481</v>
      </c>
      <c r="L52" s="79">
        <v>1656.6617193223683</v>
      </c>
      <c r="M52" s="79">
        <v>2000.1207474940586</v>
      </c>
      <c r="N52" s="79">
        <v>1498.3009015020625</v>
      </c>
      <c r="O52" s="79">
        <v>2068.6946955725789</v>
      </c>
      <c r="P52" s="79">
        <v>2836.3293553932435</v>
      </c>
      <c r="Q52" s="79">
        <v>2131.1251074894644</v>
      </c>
      <c r="R52" s="79">
        <v>2256.6561490534709</v>
      </c>
    </row>
    <row r="53" spans="1:18" ht="11.25" customHeight="1" x14ac:dyDescent="0.25">
      <c r="A53" s="56" t="s">
        <v>143</v>
      </c>
      <c r="B53" s="57" t="s">
        <v>142</v>
      </c>
      <c r="C53" s="8">
        <v>3337.7314419404356</v>
      </c>
      <c r="D53" s="8">
        <v>3313.0673965235883</v>
      </c>
      <c r="E53" s="8">
        <v>3348.5264704686961</v>
      </c>
      <c r="F53" s="8">
        <v>3361.5662040960124</v>
      </c>
      <c r="G53" s="8">
        <v>2914.4575883823841</v>
      </c>
      <c r="H53" s="8">
        <v>2226.6100528863494</v>
      </c>
      <c r="I53" s="8">
        <v>2995.7241738421808</v>
      </c>
      <c r="J53" s="8">
        <v>1919.4255509651641</v>
      </c>
      <c r="K53" s="8">
        <v>1994.3611009692481</v>
      </c>
      <c r="L53" s="8">
        <v>1656.6617193223683</v>
      </c>
      <c r="M53" s="8">
        <v>2000.1207474940586</v>
      </c>
      <c r="N53" s="8">
        <v>1498.3009015020625</v>
      </c>
      <c r="O53" s="8">
        <v>2068.6946955725789</v>
      </c>
      <c r="P53" s="8">
        <v>2836.3293553932435</v>
      </c>
      <c r="Q53" s="8">
        <v>2131.1251074894644</v>
      </c>
      <c r="R53" s="8">
        <v>2256.6561490534709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0.73360050949038191</v>
      </c>
      <c r="N59" s="79">
        <v>1.3755004926965042</v>
      </c>
      <c r="O59" s="79">
        <v>0.36679956124715757</v>
      </c>
      <c r="P59" s="79">
        <v>1.1439994536706168</v>
      </c>
      <c r="Q59" s="79">
        <v>2.7169999999999868</v>
      </c>
      <c r="R59" s="79">
        <v>3.1459971843508683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1.1439994536706168</v>
      </c>
      <c r="Q60" s="8">
        <v>2.7169999999999868</v>
      </c>
      <c r="R60" s="8">
        <v>3.1459971843508683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0.73360050949038191</v>
      </c>
      <c r="N61" s="8">
        <v>1.3755004926965042</v>
      </c>
      <c r="O61" s="8">
        <v>0.36679956124715757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2914.127892624741</v>
      </c>
      <c r="D64" s="81">
        <v>2656.9904870073537</v>
      </c>
      <c r="E64" s="81">
        <v>2763.3122700422446</v>
      </c>
      <c r="F64" s="81">
        <v>2804.6505226118325</v>
      </c>
      <c r="G64" s="81">
        <v>2655.2416907923143</v>
      </c>
      <c r="H64" s="81">
        <v>4302.2152557443596</v>
      </c>
      <c r="I64" s="81">
        <v>2955.2493824955359</v>
      </c>
      <c r="J64" s="81">
        <v>3243.3381949540321</v>
      </c>
      <c r="K64" s="81">
        <v>2704.9695416271361</v>
      </c>
      <c r="L64" s="81">
        <v>2947.692892032504</v>
      </c>
      <c r="M64" s="81">
        <v>3565.8631762714313</v>
      </c>
      <c r="N64" s="81">
        <v>2857.4844555234627</v>
      </c>
      <c r="O64" s="81">
        <v>2373.1854139300412</v>
      </c>
      <c r="P64" s="81">
        <v>2827.6467668996665</v>
      </c>
      <c r="Q64" s="81">
        <v>2677.8278146041289</v>
      </c>
      <c r="R64" s="81">
        <v>2820.5890547564536</v>
      </c>
    </row>
    <row r="65" spans="1:18" ht="11.25" customHeight="1" x14ac:dyDescent="0.25">
      <c r="A65" s="71" t="s">
        <v>123</v>
      </c>
      <c r="B65" s="72" t="s">
        <v>122</v>
      </c>
      <c r="C65" s="82">
        <v>2914.127892624741</v>
      </c>
      <c r="D65" s="82">
        <v>2656.9904870073537</v>
      </c>
      <c r="E65" s="82">
        <v>2763.3122700422446</v>
      </c>
      <c r="F65" s="82">
        <v>2804.6505226118325</v>
      </c>
      <c r="G65" s="82">
        <v>2655.2416907923143</v>
      </c>
      <c r="H65" s="82">
        <v>4300.5772623559424</v>
      </c>
      <c r="I65" s="82">
        <v>2953.6491418156797</v>
      </c>
      <c r="J65" s="82">
        <v>3242.19625011072</v>
      </c>
      <c r="K65" s="82">
        <v>2704.0580705779203</v>
      </c>
      <c r="L65" s="82">
        <v>2947.0058826163199</v>
      </c>
      <c r="M65" s="82">
        <v>3564.7355755833933</v>
      </c>
      <c r="N65" s="82">
        <v>2855.9844542829283</v>
      </c>
      <c r="O65" s="82">
        <v>2371.1474079108789</v>
      </c>
      <c r="P65" s="82">
        <v>2826.5547579476838</v>
      </c>
      <c r="Q65" s="82">
        <v>2655.6601611237174</v>
      </c>
      <c r="R65" s="82">
        <v>2794.2720664844801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1.6379933884170277</v>
      </c>
      <c r="I67" s="82">
        <v>1.6002406798559969</v>
      </c>
      <c r="J67" s="82">
        <v>1.1419448433119912</v>
      </c>
      <c r="K67" s="82">
        <v>0.91147104921600208</v>
      </c>
      <c r="L67" s="82">
        <v>0.68700941618400013</v>
      </c>
      <c r="M67" s="82">
        <v>0.32760013329079757</v>
      </c>
      <c r="N67" s="82">
        <v>0</v>
      </c>
      <c r="O67" s="82">
        <v>1.6380064972149788</v>
      </c>
      <c r="P67" s="82">
        <v>1.0920089519828182</v>
      </c>
      <c r="Q67" s="82">
        <v>22.167653480411634</v>
      </c>
      <c r="R67" s="82">
        <v>26.316988271973685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0.80000055474721365</v>
      </c>
      <c r="N68" s="82">
        <v>1.5000012405342948</v>
      </c>
      <c r="O68" s="82">
        <v>0.39999952194761762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13.370841073225108</v>
      </c>
      <c r="D2" s="78">
        <v>12.764186848862241</v>
      </c>
      <c r="E2" s="78">
        <v>12.905340377016975</v>
      </c>
      <c r="F2" s="78">
        <v>12.723324513925235</v>
      </c>
      <c r="G2" s="78">
        <v>11.276426593601775</v>
      </c>
      <c r="H2" s="78">
        <v>9.8111004599331118</v>
      </c>
      <c r="I2" s="78">
        <v>11.609354978827191</v>
      </c>
      <c r="J2" s="78">
        <v>7.728145413197578</v>
      </c>
      <c r="K2" s="78">
        <v>7.945069795855134</v>
      </c>
      <c r="L2" s="78">
        <v>6.1428425152888542</v>
      </c>
      <c r="M2" s="78">
        <v>7.9737448281624159</v>
      </c>
      <c r="N2" s="78">
        <v>6.4186292659468158</v>
      </c>
      <c r="O2" s="78">
        <v>10.491667654947758</v>
      </c>
      <c r="P2" s="78">
        <v>9.7414334475934634</v>
      </c>
      <c r="Q2" s="78">
        <v>8.4316785594644177</v>
      </c>
      <c r="R2" s="78">
        <v>9.4879840299286755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0.11360541683680585</v>
      </c>
      <c r="D21" s="79">
        <v>0.13358981445249637</v>
      </c>
      <c r="E21" s="79">
        <v>9.7314647613788871E-2</v>
      </c>
      <c r="F21" s="79">
        <v>0.20108948163571971</v>
      </c>
      <c r="G21" s="79">
        <v>0.14574391398992761</v>
      </c>
      <c r="H21" s="79">
        <v>0.17886890324866866</v>
      </c>
      <c r="I21" s="79">
        <v>0.15773238105146001</v>
      </c>
      <c r="J21" s="79">
        <v>0.17461684059348678</v>
      </c>
      <c r="K21" s="79">
        <v>0.14917699230754022</v>
      </c>
      <c r="L21" s="79">
        <v>0.10404904664595187</v>
      </c>
      <c r="M21" s="79">
        <v>0.14470905959974337</v>
      </c>
      <c r="N21" s="79">
        <v>0.15982062096919536</v>
      </c>
      <c r="O21" s="79">
        <v>0.13991538858303929</v>
      </c>
      <c r="P21" s="79">
        <v>8.1926032953409583E-2</v>
      </c>
      <c r="Q21" s="79">
        <v>8.6550506399569599E-2</v>
      </c>
      <c r="R21" s="79">
        <v>9.09719957772048E-2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0.11360541683680585</v>
      </c>
      <c r="D30" s="8">
        <v>0.13358981445249637</v>
      </c>
      <c r="E30" s="8">
        <v>9.7314647613788871E-2</v>
      </c>
      <c r="F30" s="8">
        <v>0.20108948163571971</v>
      </c>
      <c r="G30" s="8">
        <v>0.14574391398992761</v>
      </c>
      <c r="H30" s="8">
        <v>0.17886890324866866</v>
      </c>
      <c r="I30" s="8">
        <v>0.15773238105146001</v>
      </c>
      <c r="J30" s="8">
        <v>0.17461684059348678</v>
      </c>
      <c r="K30" s="8">
        <v>0.14917699230754022</v>
      </c>
      <c r="L30" s="8">
        <v>0.10404904664595187</v>
      </c>
      <c r="M30" s="8">
        <v>0.14470905959974337</v>
      </c>
      <c r="N30" s="8">
        <v>0.15982062096919536</v>
      </c>
      <c r="O30" s="8">
        <v>0.13991538858303929</v>
      </c>
      <c r="P30" s="8">
        <v>8.1926032953409583E-2</v>
      </c>
      <c r="Q30" s="8">
        <v>8.6550506399569599E-2</v>
      </c>
      <c r="R30" s="8">
        <v>9.09719957772048E-2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0.11360541683680585</v>
      </c>
      <c r="D43" s="9">
        <v>0.13358981445249637</v>
      </c>
      <c r="E43" s="9">
        <v>9.7314647613788871E-2</v>
      </c>
      <c r="F43" s="9">
        <v>0.20108948163571971</v>
      </c>
      <c r="G43" s="9">
        <v>0.14574391398992761</v>
      </c>
      <c r="H43" s="9">
        <v>0.17886890324866866</v>
      </c>
      <c r="I43" s="9">
        <v>0.15773238105146001</v>
      </c>
      <c r="J43" s="9">
        <v>0.17461684059348678</v>
      </c>
      <c r="K43" s="9">
        <v>0.14917699230754022</v>
      </c>
      <c r="L43" s="9">
        <v>0.10404904664595187</v>
      </c>
      <c r="M43" s="9">
        <v>0.14470905959974337</v>
      </c>
      <c r="N43" s="9">
        <v>0.15982062096919536</v>
      </c>
      <c r="O43" s="9">
        <v>0.13991538858303929</v>
      </c>
      <c r="P43" s="9">
        <v>8.1926032953409583E-2</v>
      </c>
      <c r="Q43" s="9">
        <v>8.6550506399569599E-2</v>
      </c>
      <c r="R43" s="9">
        <v>9.09719957772048E-2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13.257235656388302</v>
      </c>
      <c r="D52" s="79">
        <v>12.630597034409744</v>
      </c>
      <c r="E52" s="79">
        <v>12.808025729403186</v>
      </c>
      <c r="F52" s="79">
        <v>12.522235032289515</v>
      </c>
      <c r="G52" s="79">
        <v>11.130682679611848</v>
      </c>
      <c r="H52" s="79">
        <v>9.6322315566844434</v>
      </c>
      <c r="I52" s="79">
        <v>11.451622597775732</v>
      </c>
      <c r="J52" s="79">
        <v>7.5535285726040913</v>
      </c>
      <c r="K52" s="79">
        <v>7.7958928035475941</v>
      </c>
      <c r="L52" s="79">
        <v>6.0387934686429023</v>
      </c>
      <c r="M52" s="79">
        <v>7.5841803623260491</v>
      </c>
      <c r="N52" s="79">
        <v>5.7913723285456662</v>
      </c>
      <c r="O52" s="79">
        <v>10.119094795822235</v>
      </c>
      <c r="P52" s="79">
        <v>9.1425307720019884</v>
      </c>
      <c r="Q52" s="79">
        <v>7.2570065672471431</v>
      </c>
      <c r="R52" s="79">
        <v>8.0769502445338848</v>
      </c>
    </row>
    <row r="53" spans="1:18" ht="11.25" customHeight="1" x14ac:dyDescent="0.25">
      <c r="A53" s="56" t="s">
        <v>143</v>
      </c>
      <c r="B53" s="57" t="s">
        <v>142</v>
      </c>
      <c r="C53" s="8">
        <v>13.257235656388302</v>
      </c>
      <c r="D53" s="8">
        <v>12.630597034409744</v>
      </c>
      <c r="E53" s="8">
        <v>12.808025729403186</v>
      </c>
      <c r="F53" s="8">
        <v>12.522235032289515</v>
      </c>
      <c r="G53" s="8">
        <v>11.130682679611848</v>
      </c>
      <c r="H53" s="8">
        <v>9.6322315566844434</v>
      </c>
      <c r="I53" s="8">
        <v>11.451622597775732</v>
      </c>
      <c r="J53" s="8">
        <v>7.5535285726040913</v>
      </c>
      <c r="K53" s="8">
        <v>7.7958928035475941</v>
      </c>
      <c r="L53" s="8">
        <v>6.0387934686429023</v>
      </c>
      <c r="M53" s="8">
        <v>7.5841803623260491</v>
      </c>
      <c r="N53" s="8">
        <v>5.7913723285456662</v>
      </c>
      <c r="O53" s="8">
        <v>10.119094795822235</v>
      </c>
      <c r="P53" s="8">
        <v>9.1425307720019884</v>
      </c>
      <c r="Q53" s="8">
        <v>7.2570065672471431</v>
      </c>
      <c r="R53" s="8">
        <v>8.0769502445338848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0.24485540623662311</v>
      </c>
      <c r="N59" s="79">
        <v>0.46743631643195477</v>
      </c>
      <c r="O59" s="79">
        <v>0.23265747054248359</v>
      </c>
      <c r="P59" s="79">
        <v>0.51697664263806475</v>
      </c>
      <c r="Q59" s="79">
        <v>1.0881214858177051</v>
      </c>
      <c r="R59" s="79">
        <v>1.320061789617587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0.51697664263806475</v>
      </c>
      <c r="Q60" s="8">
        <v>1.0881214858177051</v>
      </c>
      <c r="R60" s="8">
        <v>1.320061789617587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0.24485540623662311</v>
      </c>
      <c r="N61" s="8">
        <v>0.46743631643195477</v>
      </c>
      <c r="O61" s="8">
        <v>0.23265747054248359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1943.6851171453397</v>
      </c>
      <c r="D64" s="81">
        <v>1818.0454288204519</v>
      </c>
      <c r="E64" s="81">
        <v>1851.8279691789</v>
      </c>
      <c r="F64" s="81">
        <v>1810.7721556600709</v>
      </c>
      <c r="G64" s="81">
        <v>1659.8896258522511</v>
      </c>
      <c r="H64" s="81">
        <v>1654.9212014491391</v>
      </c>
      <c r="I64" s="81">
        <v>1684.0160958482381</v>
      </c>
      <c r="J64" s="81">
        <v>1282.7705469696484</v>
      </c>
      <c r="K64" s="81">
        <v>1223.9551640434133</v>
      </c>
      <c r="L64" s="81">
        <v>983.81065331750062</v>
      </c>
      <c r="M64" s="81">
        <v>1190.0776539017527</v>
      </c>
      <c r="N64" s="81">
        <v>971.0589092796273</v>
      </c>
      <c r="O64" s="81">
        <v>1504.257960783536</v>
      </c>
      <c r="P64" s="81">
        <v>1277.3317427065681</v>
      </c>
      <c r="Q64" s="81">
        <v>1063.6312023185442</v>
      </c>
      <c r="R64" s="81">
        <v>1172.5719697826739</v>
      </c>
    </row>
    <row r="65" spans="1:18" ht="11.25" customHeight="1" x14ac:dyDescent="0.25">
      <c r="A65" s="71" t="s">
        <v>123</v>
      </c>
      <c r="B65" s="72" t="s">
        <v>122</v>
      </c>
      <c r="C65" s="82">
        <v>1943.6851171453397</v>
      </c>
      <c r="D65" s="82">
        <v>1818.0454288204519</v>
      </c>
      <c r="E65" s="82">
        <v>1851.8279691789</v>
      </c>
      <c r="F65" s="82">
        <v>1810.7721556600709</v>
      </c>
      <c r="G65" s="82">
        <v>1659.8896258522511</v>
      </c>
      <c r="H65" s="82">
        <v>1654.9141155511907</v>
      </c>
      <c r="I65" s="82">
        <v>1684.0099786788101</v>
      </c>
      <c r="J65" s="82">
        <v>1282.7660530662522</v>
      </c>
      <c r="K65" s="82">
        <v>1223.9516011326698</v>
      </c>
      <c r="L65" s="82">
        <v>983.80814905973511</v>
      </c>
      <c r="M65" s="82">
        <v>1189.8093937965807</v>
      </c>
      <c r="N65" s="82">
        <v>970.54916387550588</v>
      </c>
      <c r="O65" s="82">
        <v>1503.9962325259914</v>
      </c>
      <c r="P65" s="82">
        <v>1277.3282227608229</v>
      </c>
      <c r="Q65" s="82">
        <v>1063.5557159914756</v>
      </c>
      <c r="R65" s="82">
        <v>1172.4777768747522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7.0858979483626218E-3</v>
      </c>
      <c r="I67" s="82">
        <v>6.1171694281238398E-3</v>
      </c>
      <c r="J67" s="82">
        <v>4.4939033962310615E-3</v>
      </c>
      <c r="K67" s="82">
        <v>3.5629107435818218E-3</v>
      </c>
      <c r="L67" s="82">
        <v>2.5042577654568357E-3</v>
      </c>
      <c r="M67" s="82">
        <v>1.242214251670745E-3</v>
      </c>
      <c r="N67" s="82">
        <v>0</v>
      </c>
      <c r="O67" s="82">
        <v>8.0123679230991538E-3</v>
      </c>
      <c r="P67" s="82">
        <v>3.5199457453065643E-3</v>
      </c>
      <c r="Q67" s="82">
        <v>7.5486327068483253E-2</v>
      </c>
      <c r="R67" s="82">
        <v>9.4192907921691826E-2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0.2670178909202639</v>
      </c>
      <c r="N68" s="82">
        <v>0.50974540412136293</v>
      </c>
      <c r="O68" s="82">
        <v>0.25371588962132796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4479.0854270130103</v>
      </c>
      <c r="D2" s="78">
        <v>4194.2749197918783</v>
      </c>
      <c r="E2" s="78">
        <v>4328.0625337634483</v>
      </c>
      <c r="F2" s="78">
        <v>4409.8443656395202</v>
      </c>
      <c r="G2" s="78">
        <v>3929.4475229690743</v>
      </c>
      <c r="H2" s="78">
        <v>3055.5747192191529</v>
      </c>
      <c r="I2" s="78">
        <v>3705.2286909818258</v>
      </c>
      <c r="J2" s="78">
        <v>2500.9691621086204</v>
      </c>
      <c r="K2" s="78">
        <v>2442.5523774401508</v>
      </c>
      <c r="L2" s="78">
        <v>1970.4907525039548</v>
      </c>
      <c r="M2" s="78">
        <v>2276.0529128934522</v>
      </c>
      <c r="N2" s="78">
        <v>1802.8181283502538</v>
      </c>
      <c r="O2" s="78">
        <v>2351.863943789202</v>
      </c>
      <c r="P2" s="78">
        <v>3038.0020868103243</v>
      </c>
      <c r="Q2" s="78">
        <v>2322.3780543625044</v>
      </c>
      <c r="R2" s="78">
        <v>2437.3366571769184</v>
      </c>
    </row>
    <row r="3" spans="1:18" ht="11.25" customHeight="1" x14ac:dyDescent="0.25">
      <c r="A3" s="53" t="s">
        <v>242</v>
      </c>
      <c r="B3" s="54" t="s">
        <v>241</v>
      </c>
      <c r="C3" s="79">
        <v>400.91449752108224</v>
      </c>
      <c r="D3" s="79">
        <v>297.489019586616</v>
      </c>
      <c r="E3" s="79">
        <v>405.95274354333606</v>
      </c>
      <c r="F3" s="79">
        <v>489.52338755205596</v>
      </c>
      <c r="G3" s="79">
        <v>501.86084949554396</v>
      </c>
      <c r="H3" s="79">
        <v>457.48687176425648</v>
      </c>
      <c r="I3" s="79">
        <v>390.93162142795205</v>
      </c>
      <c r="J3" s="79">
        <v>243.576589095576</v>
      </c>
      <c r="K3" s="79">
        <v>164.77297979867998</v>
      </c>
      <c r="L3" s="79">
        <v>98.238430935216002</v>
      </c>
      <c r="M3" s="79">
        <v>108.22230153443353</v>
      </c>
      <c r="N3" s="79">
        <v>88.412615498643831</v>
      </c>
      <c r="O3" s="79">
        <v>96.279564792265575</v>
      </c>
      <c r="P3" s="79">
        <v>66.376994517335874</v>
      </c>
      <c r="Q3" s="79">
        <v>57.734839291673552</v>
      </c>
      <c r="R3" s="79">
        <v>67.76744817262913</v>
      </c>
    </row>
    <row r="4" spans="1:18" ht="11.25" customHeight="1" x14ac:dyDescent="0.25">
      <c r="A4" s="56" t="s">
        <v>240</v>
      </c>
      <c r="B4" s="57" t="s">
        <v>239</v>
      </c>
      <c r="C4" s="8">
        <v>400.91449752108224</v>
      </c>
      <c r="D4" s="8">
        <v>297.489019586616</v>
      </c>
      <c r="E4" s="8">
        <v>405.95274354333606</v>
      </c>
      <c r="F4" s="8">
        <v>489.52338755205596</v>
      </c>
      <c r="G4" s="8">
        <v>501.86084949554396</v>
      </c>
      <c r="H4" s="8">
        <v>457.48687176425648</v>
      </c>
      <c r="I4" s="8">
        <v>390.93162142795205</v>
      </c>
      <c r="J4" s="8">
        <v>243.576589095576</v>
      </c>
      <c r="K4" s="8">
        <v>164.77297979867998</v>
      </c>
      <c r="L4" s="8">
        <v>98.238430935216002</v>
      </c>
      <c r="M4" s="8">
        <v>108.22230153443353</v>
      </c>
      <c r="N4" s="8">
        <v>88.412615498643831</v>
      </c>
      <c r="O4" s="8">
        <v>96.279564792265575</v>
      </c>
      <c r="P4" s="8">
        <v>66.376994517335874</v>
      </c>
      <c r="Q4" s="8">
        <v>57.734839291673552</v>
      </c>
      <c r="R4" s="8">
        <v>67.76744817262913</v>
      </c>
    </row>
    <row r="5" spans="1:18" ht="11.25" customHeight="1" x14ac:dyDescent="0.25">
      <c r="A5" s="59" t="s">
        <v>238</v>
      </c>
      <c r="B5" s="60" t="s">
        <v>237</v>
      </c>
      <c r="C5" s="9">
        <v>400.91449752108224</v>
      </c>
      <c r="D5" s="9">
        <v>297.489019586616</v>
      </c>
      <c r="E5" s="9">
        <v>405.95274354333606</v>
      </c>
      <c r="F5" s="9">
        <v>489.52338755205596</v>
      </c>
      <c r="G5" s="9">
        <v>501.86084949554396</v>
      </c>
      <c r="H5" s="9">
        <v>457.48687176425648</v>
      </c>
      <c r="I5" s="9">
        <v>390.93162142795205</v>
      </c>
      <c r="J5" s="9">
        <v>243.576589095576</v>
      </c>
      <c r="K5" s="9">
        <v>164.77297979867998</v>
      </c>
      <c r="L5" s="9">
        <v>98.238430935216002</v>
      </c>
      <c r="M5" s="9">
        <v>108.22230153443353</v>
      </c>
      <c r="N5" s="9">
        <v>88.412615498643831</v>
      </c>
      <c r="O5" s="9">
        <v>96.279564792265575</v>
      </c>
      <c r="P5" s="9">
        <v>66.376994517335874</v>
      </c>
      <c r="Q5" s="9">
        <v>57.734839291673552</v>
      </c>
      <c r="R5" s="9">
        <v>67.76744817262913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36.761470231966612</v>
      </c>
      <c r="O6" s="10">
        <v>44.627426841960421</v>
      </c>
      <c r="P6" s="10">
        <v>39.320685085994079</v>
      </c>
      <c r="Q6" s="10">
        <v>18.38132114444258</v>
      </c>
      <c r="R6" s="10">
        <v>21.034724822594345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400.91449752108224</v>
      </c>
      <c r="D8" s="10">
        <v>297.489019586616</v>
      </c>
      <c r="E8" s="10">
        <v>405.95274354333606</v>
      </c>
      <c r="F8" s="10">
        <v>489.52338755205596</v>
      </c>
      <c r="G8" s="10">
        <v>501.86084949554396</v>
      </c>
      <c r="H8" s="10">
        <v>457.48687176425648</v>
      </c>
      <c r="I8" s="10">
        <v>390.93162142795205</v>
      </c>
      <c r="J8" s="10">
        <v>243.576589095576</v>
      </c>
      <c r="K8" s="10">
        <v>164.77297979867998</v>
      </c>
      <c r="L8" s="10">
        <v>98.238430935216002</v>
      </c>
      <c r="M8" s="10">
        <v>108.22230153443353</v>
      </c>
      <c r="N8" s="10">
        <v>51.651145266677219</v>
      </c>
      <c r="O8" s="10">
        <v>51.652137950305161</v>
      </c>
      <c r="P8" s="10">
        <v>27.056309431341791</v>
      </c>
      <c r="Q8" s="10">
        <v>39.353518147230972</v>
      </c>
      <c r="R8" s="10">
        <v>46.732723350034789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805.14377234112567</v>
      </c>
      <c r="D21" s="79">
        <v>646.67925932810272</v>
      </c>
      <c r="E21" s="79">
        <v>637.22417256705455</v>
      </c>
      <c r="F21" s="79">
        <v>621.50482983960183</v>
      </c>
      <c r="G21" s="79">
        <v>567.95361860134813</v>
      </c>
      <c r="H21" s="79">
        <v>417.2437177203181</v>
      </c>
      <c r="I21" s="79">
        <v>373.72510388490593</v>
      </c>
      <c r="J21" s="79">
        <v>374.19777079739731</v>
      </c>
      <c r="K21" s="79">
        <v>321.43246418836577</v>
      </c>
      <c r="L21" s="79">
        <v>250.72432004946253</v>
      </c>
      <c r="M21" s="79">
        <v>208.05248068123311</v>
      </c>
      <c r="N21" s="79">
        <v>245.617532465171</v>
      </c>
      <c r="O21" s="79">
        <v>227.15674229127384</v>
      </c>
      <c r="P21" s="79">
        <v>189.78688427487782</v>
      </c>
      <c r="Q21" s="79">
        <v>174.86721725789639</v>
      </c>
      <c r="R21" s="79">
        <v>159.73764195246025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805.14377234112567</v>
      </c>
      <c r="D30" s="8">
        <v>646.67925932810272</v>
      </c>
      <c r="E30" s="8">
        <v>637.22417256705455</v>
      </c>
      <c r="F30" s="8">
        <v>621.50482983960183</v>
      </c>
      <c r="G30" s="8">
        <v>567.95361860134813</v>
      </c>
      <c r="H30" s="8">
        <v>417.2437177203181</v>
      </c>
      <c r="I30" s="8">
        <v>373.72510388490593</v>
      </c>
      <c r="J30" s="8">
        <v>374.19777079739731</v>
      </c>
      <c r="K30" s="8">
        <v>321.43246418836577</v>
      </c>
      <c r="L30" s="8">
        <v>250.72432004946253</v>
      </c>
      <c r="M30" s="8">
        <v>208.05248068123311</v>
      </c>
      <c r="N30" s="8">
        <v>245.617532465171</v>
      </c>
      <c r="O30" s="8">
        <v>227.15674229127384</v>
      </c>
      <c r="P30" s="8">
        <v>189.78688427487782</v>
      </c>
      <c r="Q30" s="8">
        <v>174.86721725789639</v>
      </c>
      <c r="R30" s="8">
        <v>159.73764195246025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55.184955974172013</v>
      </c>
      <c r="E34" s="9">
        <v>58.125067568784011</v>
      </c>
      <c r="F34" s="9">
        <v>63.913380072876009</v>
      </c>
      <c r="G34" s="9">
        <v>75.528100857996009</v>
      </c>
      <c r="H34" s="9">
        <v>60.954596344150865</v>
      </c>
      <c r="I34" s="9">
        <v>66.820838144400014</v>
      </c>
      <c r="J34" s="9">
        <v>55.197346348224009</v>
      </c>
      <c r="K34" s="9">
        <v>61.013689101504006</v>
      </c>
      <c r="L34" s="9">
        <v>49.38874427638801</v>
      </c>
      <c r="M34" s="9">
        <v>40.636491357161702</v>
      </c>
      <c r="N34" s="9">
        <v>34.831021987866485</v>
      </c>
      <c r="O34" s="9">
        <v>31.928063806270629</v>
      </c>
      <c r="P34" s="9">
        <v>34.831395215483916</v>
      </c>
      <c r="Q34" s="9">
        <v>26.123225667982471</v>
      </c>
      <c r="R34" s="9">
        <v>20.317886574111693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28.047597866084995</v>
      </c>
      <c r="D43" s="9">
        <v>34.375345989010604</v>
      </c>
      <c r="E43" s="9">
        <v>24.958373217478382</v>
      </c>
      <c r="F43" s="9">
        <v>52.974347434957743</v>
      </c>
      <c r="G43" s="9">
        <v>37.443715357680027</v>
      </c>
      <c r="H43" s="9">
        <v>40.497904908776363</v>
      </c>
      <c r="I43" s="9">
        <v>40.502855716553867</v>
      </c>
      <c r="J43" s="9">
        <v>43.534293069021274</v>
      </c>
      <c r="K43" s="9">
        <v>37.435346893149735</v>
      </c>
      <c r="L43" s="9">
        <v>27.939098024114479</v>
      </c>
      <c r="M43" s="9">
        <v>37.383990217143577</v>
      </c>
      <c r="N43" s="9">
        <v>40.508098324224441</v>
      </c>
      <c r="O43" s="9">
        <v>28.044946527891781</v>
      </c>
      <c r="P43" s="9">
        <v>24.922377062972906</v>
      </c>
      <c r="Q43" s="9">
        <v>24.904234127028943</v>
      </c>
      <c r="R43" s="9">
        <v>24.869124226076686</v>
      </c>
    </row>
    <row r="44" spans="1:18" ht="11.25" customHeight="1" x14ac:dyDescent="0.25">
      <c r="A44" s="59" t="s">
        <v>161</v>
      </c>
      <c r="B44" s="60" t="s">
        <v>160</v>
      </c>
      <c r="C44" s="9">
        <v>777.0961744750407</v>
      </c>
      <c r="D44" s="9">
        <v>557.11895736492011</v>
      </c>
      <c r="E44" s="9">
        <v>554.14073178079218</v>
      </c>
      <c r="F44" s="9">
        <v>504.61710233176802</v>
      </c>
      <c r="G44" s="9">
        <v>454.98180238567204</v>
      </c>
      <c r="H44" s="9">
        <v>315.79121646739088</v>
      </c>
      <c r="I44" s="9">
        <v>266.40141002395205</v>
      </c>
      <c r="J44" s="9">
        <v>275.46613138015204</v>
      </c>
      <c r="K44" s="9">
        <v>222.98342819371203</v>
      </c>
      <c r="L44" s="9">
        <v>173.39647774896005</v>
      </c>
      <c r="M44" s="9">
        <v>130.03199910692783</v>
      </c>
      <c r="N44" s="9">
        <v>170.27841215308007</v>
      </c>
      <c r="O44" s="9">
        <v>167.18373195711143</v>
      </c>
      <c r="P44" s="9">
        <v>130.03311199642101</v>
      </c>
      <c r="Q44" s="9">
        <v>123.83975746288498</v>
      </c>
      <c r="R44" s="9">
        <v>114.55063115227188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3273.0271571508024</v>
      </c>
      <c r="D52" s="79">
        <v>3250.1066408771599</v>
      </c>
      <c r="E52" s="79">
        <v>3284.8856176530576</v>
      </c>
      <c r="F52" s="79">
        <v>3298.8161482478622</v>
      </c>
      <c r="G52" s="79">
        <v>2859.6330548721821</v>
      </c>
      <c r="H52" s="79">
        <v>2180.8441297345785</v>
      </c>
      <c r="I52" s="79">
        <v>2940.571965668968</v>
      </c>
      <c r="J52" s="79">
        <v>1883.1948022156471</v>
      </c>
      <c r="K52" s="79">
        <v>1956.3469334531053</v>
      </c>
      <c r="L52" s="79">
        <v>1621.5280015192764</v>
      </c>
      <c r="M52" s="79">
        <v>1959.2893855745317</v>
      </c>
      <c r="N52" s="79">
        <v>1467.8799162101743</v>
      </c>
      <c r="O52" s="79">
        <v>2028.293494614958</v>
      </c>
      <c r="P52" s="79">
        <v>2781.211185207078</v>
      </c>
      <c r="Q52" s="79">
        <v>2088.1471192987519</v>
      </c>
      <c r="R52" s="79">
        <v>2208.0056316570958</v>
      </c>
    </row>
    <row r="53" spans="1:18" ht="11.25" customHeight="1" x14ac:dyDescent="0.25">
      <c r="A53" s="56" t="s">
        <v>143</v>
      </c>
      <c r="B53" s="57" t="s">
        <v>142</v>
      </c>
      <c r="C53" s="8">
        <v>3273.0271571508024</v>
      </c>
      <c r="D53" s="8">
        <v>3250.1066408771599</v>
      </c>
      <c r="E53" s="8">
        <v>3284.8856176530576</v>
      </c>
      <c r="F53" s="8">
        <v>3298.8161482478622</v>
      </c>
      <c r="G53" s="8">
        <v>2859.6330548721821</v>
      </c>
      <c r="H53" s="8">
        <v>2180.8441297345785</v>
      </c>
      <c r="I53" s="8">
        <v>2940.571965668968</v>
      </c>
      <c r="J53" s="8">
        <v>1883.1948022156471</v>
      </c>
      <c r="K53" s="8">
        <v>1956.3469334531053</v>
      </c>
      <c r="L53" s="8">
        <v>1621.5280015192764</v>
      </c>
      <c r="M53" s="8">
        <v>1959.2893855745317</v>
      </c>
      <c r="N53" s="8">
        <v>1467.8799162101743</v>
      </c>
      <c r="O53" s="8">
        <v>2028.293494614958</v>
      </c>
      <c r="P53" s="8">
        <v>2781.211185207078</v>
      </c>
      <c r="Q53" s="8">
        <v>2088.1471192987519</v>
      </c>
      <c r="R53" s="8">
        <v>2208.0056316570958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0.48874510325375886</v>
      </c>
      <c r="N59" s="79">
        <v>0.90806417626454949</v>
      </c>
      <c r="O59" s="79">
        <v>0.13414209070467395</v>
      </c>
      <c r="P59" s="79">
        <v>0.62702281103255197</v>
      </c>
      <c r="Q59" s="79">
        <v>1.6288785141822817</v>
      </c>
      <c r="R59" s="79">
        <v>1.825935394733281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0.62702281103255197</v>
      </c>
      <c r="Q60" s="8">
        <v>1.6288785141822817</v>
      </c>
      <c r="R60" s="8">
        <v>1.825935394733281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0.48874510325375886</v>
      </c>
      <c r="N61" s="8">
        <v>0.90806417626454949</v>
      </c>
      <c r="O61" s="8">
        <v>0.13414209070467395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970.44277547940135</v>
      </c>
      <c r="D64" s="81">
        <v>838.94505818690186</v>
      </c>
      <c r="E64" s="81">
        <v>911.48430086334463</v>
      </c>
      <c r="F64" s="81">
        <v>993.87836695176179</v>
      </c>
      <c r="G64" s="81">
        <v>995.35206494006331</v>
      </c>
      <c r="H64" s="81">
        <v>2647.2674727445556</v>
      </c>
      <c r="I64" s="81">
        <v>1271.2099428910926</v>
      </c>
      <c r="J64" s="81">
        <v>1960.5505867320289</v>
      </c>
      <c r="K64" s="81">
        <v>1481.0005671044948</v>
      </c>
      <c r="L64" s="81">
        <v>1963.8701731938725</v>
      </c>
      <c r="M64" s="81">
        <v>2375.7800768078932</v>
      </c>
      <c r="N64" s="81">
        <v>1886.4255462438355</v>
      </c>
      <c r="O64" s="81">
        <v>868.90347556936547</v>
      </c>
      <c r="P64" s="81">
        <v>1550.2973232128793</v>
      </c>
      <c r="Q64" s="81">
        <v>1613.8250478289388</v>
      </c>
      <c r="R64" s="81">
        <v>1647.5439184741626</v>
      </c>
    </row>
    <row r="65" spans="1:18" ht="11.25" customHeight="1" x14ac:dyDescent="0.25">
      <c r="A65" s="71" t="s">
        <v>123</v>
      </c>
      <c r="B65" s="72" t="s">
        <v>122</v>
      </c>
      <c r="C65" s="82">
        <v>970.44277547940135</v>
      </c>
      <c r="D65" s="82">
        <v>838.94505818690186</v>
      </c>
      <c r="E65" s="82">
        <v>911.48430086334463</v>
      </c>
      <c r="F65" s="82">
        <v>993.87836695176179</v>
      </c>
      <c r="G65" s="82">
        <v>995.35206494006331</v>
      </c>
      <c r="H65" s="82">
        <v>2645.6631468047517</v>
      </c>
      <c r="I65" s="82">
        <v>1269.6391631368697</v>
      </c>
      <c r="J65" s="82">
        <v>1959.4301970444681</v>
      </c>
      <c r="K65" s="82">
        <v>1480.1064694452502</v>
      </c>
      <c r="L65" s="82">
        <v>1963.1977335565846</v>
      </c>
      <c r="M65" s="82">
        <v>2374.9261817868128</v>
      </c>
      <c r="N65" s="82">
        <v>1885.4352904074226</v>
      </c>
      <c r="O65" s="82">
        <v>867.15117538488732</v>
      </c>
      <c r="P65" s="82">
        <v>1549.2265351868605</v>
      </c>
      <c r="Q65" s="82">
        <v>1592.1044451322416</v>
      </c>
      <c r="R65" s="82">
        <v>1621.7942896097277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1.6043259398037302</v>
      </c>
      <c r="I67" s="82">
        <v>1.5707797542229578</v>
      </c>
      <c r="J67" s="82">
        <v>1.1203896875608139</v>
      </c>
      <c r="K67" s="82">
        <v>0.89409765924456086</v>
      </c>
      <c r="L67" s="82">
        <v>0.67243963728783029</v>
      </c>
      <c r="M67" s="82">
        <v>0.32091235725325545</v>
      </c>
      <c r="N67" s="82">
        <v>0</v>
      </c>
      <c r="O67" s="82">
        <v>1.6060165521517931</v>
      </c>
      <c r="P67" s="82">
        <v>1.0707880260188587</v>
      </c>
      <c r="Q67" s="82">
        <v>21.720602696697078</v>
      </c>
      <c r="R67" s="82">
        <v>25.749628864434847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0.53298266382694992</v>
      </c>
      <c r="N68" s="82">
        <v>0.99025583641293202</v>
      </c>
      <c r="O68" s="82">
        <v>0.14628363232628958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51.88791505833597</v>
      </c>
      <c r="D2" s="78">
        <v>50.862484719171754</v>
      </c>
      <c r="E2" s="78">
        <v>51.219052001739243</v>
      </c>
      <c r="F2" s="78">
        <v>51.03440897089088</v>
      </c>
      <c r="G2" s="78">
        <v>44.265973226011994</v>
      </c>
      <c r="H2" s="78">
        <v>36.804688107982145</v>
      </c>
      <c r="I2" s="78">
        <v>44.302508783899867</v>
      </c>
      <c r="J2" s="78">
        <v>29.34015876729033</v>
      </c>
      <c r="K2" s="78">
        <v>30.796511413373853</v>
      </c>
      <c r="L2" s="78">
        <v>29.596232941036515</v>
      </c>
      <c r="M2" s="78">
        <v>33.88155048668763</v>
      </c>
      <c r="N2" s="78">
        <v>25.309299886358907</v>
      </c>
      <c r="O2" s="78">
        <v>30.700812848140728</v>
      </c>
      <c r="P2" s="78">
        <v>46.387626187151554</v>
      </c>
      <c r="Q2" s="78">
        <v>36.147007012852718</v>
      </c>
      <c r="R2" s="78">
        <v>41.030553795048796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0.4408659250912173</v>
      </c>
      <c r="D21" s="79">
        <v>0.53232610715290074</v>
      </c>
      <c r="E21" s="79">
        <v>0.38622491550383281</v>
      </c>
      <c r="F21" s="79">
        <v>0.80658815503053782</v>
      </c>
      <c r="G21" s="79">
        <v>0.57212239542204779</v>
      </c>
      <c r="H21" s="79">
        <v>0.67099651289565621</v>
      </c>
      <c r="I21" s="79">
        <v>0.60192320846267078</v>
      </c>
      <c r="J21" s="79">
        <v>0.66293859037723923</v>
      </c>
      <c r="K21" s="79">
        <v>0.5782367007787218</v>
      </c>
      <c r="L21" s="79">
        <v>0.50130860658757437</v>
      </c>
      <c r="M21" s="79">
        <v>0.63436892948691326</v>
      </c>
      <c r="N21" s="79">
        <v>0.6796869230165371</v>
      </c>
      <c r="O21" s="79">
        <v>0.41870668634215708</v>
      </c>
      <c r="P21" s="79">
        <v>0.41198677298781067</v>
      </c>
      <c r="Q21" s="79">
        <v>0.42602538938770768</v>
      </c>
      <c r="R21" s="79">
        <v>0.45698664320748833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0.4408659250912173</v>
      </c>
      <c r="D30" s="8">
        <v>0.53232610715290074</v>
      </c>
      <c r="E30" s="8">
        <v>0.38622491550383281</v>
      </c>
      <c r="F30" s="8">
        <v>0.80658815503053782</v>
      </c>
      <c r="G30" s="8">
        <v>0.57212239542204779</v>
      </c>
      <c r="H30" s="8">
        <v>0.67099651289565621</v>
      </c>
      <c r="I30" s="8">
        <v>0.60192320846267078</v>
      </c>
      <c r="J30" s="8">
        <v>0.66293859037723923</v>
      </c>
      <c r="K30" s="8">
        <v>0.5782367007787218</v>
      </c>
      <c r="L30" s="8">
        <v>0.50130860658757437</v>
      </c>
      <c r="M30" s="8">
        <v>0.63436892948691326</v>
      </c>
      <c r="N30" s="8">
        <v>0.6796869230165371</v>
      </c>
      <c r="O30" s="8">
        <v>0.41870668634215708</v>
      </c>
      <c r="P30" s="8">
        <v>0.41198677298781067</v>
      </c>
      <c r="Q30" s="8">
        <v>0.42602538938770768</v>
      </c>
      <c r="R30" s="8">
        <v>0.45698664320748833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0.4408659250912173</v>
      </c>
      <c r="D43" s="9">
        <v>0.53232610715290074</v>
      </c>
      <c r="E43" s="9">
        <v>0.38622491550383281</v>
      </c>
      <c r="F43" s="9">
        <v>0.80658815503053782</v>
      </c>
      <c r="G43" s="9">
        <v>0.57212239542204779</v>
      </c>
      <c r="H43" s="9">
        <v>0.67099651289565621</v>
      </c>
      <c r="I43" s="9">
        <v>0.60192320846267078</v>
      </c>
      <c r="J43" s="9">
        <v>0.66293859037723923</v>
      </c>
      <c r="K43" s="9">
        <v>0.5782367007787218</v>
      </c>
      <c r="L43" s="9">
        <v>0.50130860658757437</v>
      </c>
      <c r="M43" s="9">
        <v>0.63436892948691326</v>
      </c>
      <c r="N43" s="9">
        <v>0.6796869230165371</v>
      </c>
      <c r="O43" s="9">
        <v>0.41870668634215708</v>
      </c>
      <c r="P43" s="9">
        <v>0.41198677298781067</v>
      </c>
      <c r="Q43" s="9">
        <v>0.42602538938770768</v>
      </c>
      <c r="R43" s="9">
        <v>0.45698664320748833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51.447049133244754</v>
      </c>
      <c r="D52" s="79">
        <v>50.330158612018856</v>
      </c>
      <c r="E52" s="79">
        <v>50.832827086235412</v>
      </c>
      <c r="F52" s="79">
        <v>50.227820815860341</v>
      </c>
      <c r="G52" s="79">
        <v>43.693850830589945</v>
      </c>
      <c r="H52" s="79">
        <v>36.133691595086489</v>
      </c>
      <c r="I52" s="79">
        <v>43.700585575437195</v>
      </c>
      <c r="J52" s="79">
        <v>28.677220176913089</v>
      </c>
      <c r="K52" s="79">
        <v>30.218274712595132</v>
      </c>
      <c r="L52" s="79">
        <v>29.09492433444894</v>
      </c>
      <c r="M52" s="79">
        <v>33.247181557200719</v>
      </c>
      <c r="N52" s="79">
        <v>24.629612963342371</v>
      </c>
      <c r="O52" s="79">
        <v>30.28210616179857</v>
      </c>
      <c r="P52" s="79">
        <v>45.975639414163744</v>
      </c>
      <c r="Q52" s="79">
        <v>35.720981623465008</v>
      </c>
      <c r="R52" s="79">
        <v>40.57356715184131</v>
      </c>
    </row>
    <row r="53" spans="1:18" ht="11.25" customHeight="1" x14ac:dyDescent="0.25">
      <c r="A53" s="56" t="s">
        <v>143</v>
      </c>
      <c r="B53" s="57" t="s">
        <v>142</v>
      </c>
      <c r="C53" s="8">
        <v>51.447049133244754</v>
      </c>
      <c r="D53" s="8">
        <v>50.330158612018856</v>
      </c>
      <c r="E53" s="8">
        <v>50.832827086235412</v>
      </c>
      <c r="F53" s="8">
        <v>50.227820815860341</v>
      </c>
      <c r="G53" s="8">
        <v>43.693850830589945</v>
      </c>
      <c r="H53" s="8">
        <v>36.133691595086489</v>
      </c>
      <c r="I53" s="8">
        <v>43.700585575437195</v>
      </c>
      <c r="J53" s="8">
        <v>28.677220176913089</v>
      </c>
      <c r="K53" s="8">
        <v>30.218274712595132</v>
      </c>
      <c r="L53" s="8">
        <v>29.09492433444894</v>
      </c>
      <c r="M53" s="8">
        <v>33.247181557200719</v>
      </c>
      <c r="N53" s="8">
        <v>24.629612963342371</v>
      </c>
      <c r="O53" s="8">
        <v>30.28210616179857</v>
      </c>
      <c r="P53" s="8">
        <v>45.975639414163744</v>
      </c>
      <c r="Q53" s="8">
        <v>35.720981623465008</v>
      </c>
      <c r="R53" s="8">
        <v>40.57356715184131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2.6581550664934769E-2</v>
      </c>
      <c r="I64" s="81">
        <v>2.3343756204915172E-2</v>
      </c>
      <c r="J64" s="81">
        <v>1.706125235494629E-2</v>
      </c>
      <c r="K64" s="81">
        <v>1.3810479227859331E-2</v>
      </c>
      <c r="L64" s="81">
        <v>1.2065521130713037E-2</v>
      </c>
      <c r="M64" s="81">
        <v>5.4455617858714589E-3</v>
      </c>
      <c r="N64" s="81">
        <v>0</v>
      </c>
      <c r="O64" s="81">
        <v>2.3977577140086758E-2</v>
      </c>
      <c r="P64" s="81">
        <v>1.7700980218653104E-2</v>
      </c>
      <c r="Q64" s="81">
        <v>0.37156445664607185</v>
      </c>
      <c r="R64" s="81">
        <v>0.47316649961714824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2.6581550664934769E-2</v>
      </c>
      <c r="I67" s="82">
        <v>2.3343756204915172E-2</v>
      </c>
      <c r="J67" s="82">
        <v>1.706125235494629E-2</v>
      </c>
      <c r="K67" s="82">
        <v>1.3810479227859331E-2</v>
      </c>
      <c r="L67" s="82">
        <v>1.2065521130713037E-2</v>
      </c>
      <c r="M67" s="82">
        <v>5.4455617858714589E-3</v>
      </c>
      <c r="N67" s="82">
        <v>0</v>
      </c>
      <c r="O67" s="82">
        <v>2.3977577140086758E-2</v>
      </c>
      <c r="P67" s="82">
        <v>1.7700980218653104E-2</v>
      </c>
      <c r="Q67" s="82">
        <v>0.37156445664607185</v>
      </c>
      <c r="R67" s="82">
        <v>0.47316649961714824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9085.9061931206743</v>
      </c>
      <c r="D2" s="78">
        <v>9342.7480825019666</v>
      </c>
      <c r="E2" s="78">
        <v>9535.7052021793315</v>
      </c>
      <c r="F2" s="78">
        <v>9189.4071582610923</v>
      </c>
      <c r="G2" s="78">
        <v>9079.6638474480969</v>
      </c>
      <c r="H2" s="78">
        <v>7247.8229436602232</v>
      </c>
      <c r="I2" s="78">
        <v>7329.7251232260132</v>
      </c>
      <c r="J2" s="78">
        <v>7872.8160540377885</v>
      </c>
      <c r="K2" s="78">
        <v>7341.9651049518006</v>
      </c>
      <c r="L2" s="78">
        <v>7065.4594471510318</v>
      </c>
      <c r="M2" s="78">
        <v>7797.3813904674562</v>
      </c>
      <c r="N2" s="78">
        <v>6742.1990430007263</v>
      </c>
      <c r="O2" s="78">
        <v>7542.4179132575291</v>
      </c>
      <c r="P2" s="78">
        <v>7581.8027936479448</v>
      </c>
      <c r="Q2" s="78">
        <v>7152.7402457435219</v>
      </c>
      <c r="R2" s="78">
        <v>8037.5028117007187</v>
      </c>
    </row>
    <row r="3" spans="1:18" ht="11.25" customHeight="1" x14ac:dyDescent="0.25">
      <c r="A3" s="53" t="s">
        <v>242</v>
      </c>
      <c r="B3" s="54" t="s">
        <v>241</v>
      </c>
      <c r="C3" s="79">
        <v>1555.9696058376705</v>
      </c>
      <c r="D3" s="79">
        <v>1260.6280581390481</v>
      </c>
      <c r="E3" s="79">
        <v>1160.02086203772</v>
      </c>
      <c r="F3" s="79">
        <v>1216.7947614074399</v>
      </c>
      <c r="G3" s="79">
        <v>1548.2777946013439</v>
      </c>
      <c r="H3" s="79">
        <v>2003.6889646939951</v>
      </c>
      <c r="I3" s="79">
        <v>2022.8005246140001</v>
      </c>
      <c r="J3" s="79">
        <v>2265.3119572903443</v>
      </c>
      <c r="K3" s="79">
        <v>1673.1159420471122</v>
      </c>
      <c r="L3" s="79">
        <v>1467.7088937672961</v>
      </c>
      <c r="M3" s="79">
        <v>1462.1229502399087</v>
      </c>
      <c r="N3" s="79">
        <v>1285.7520550364425</v>
      </c>
      <c r="O3" s="79">
        <v>1485.9981543157633</v>
      </c>
      <c r="P3" s="79">
        <v>792.64855940646521</v>
      </c>
      <c r="Q3" s="79">
        <v>630.99541100567967</v>
      </c>
      <c r="R3" s="79">
        <v>1109.4790534884182</v>
      </c>
    </row>
    <row r="4" spans="1:18" ht="11.25" customHeight="1" x14ac:dyDescent="0.25">
      <c r="A4" s="56" t="s">
        <v>240</v>
      </c>
      <c r="B4" s="57" t="s">
        <v>239</v>
      </c>
      <c r="C4" s="8">
        <v>1555.9696058376705</v>
      </c>
      <c r="D4" s="8">
        <v>1260.6280581390481</v>
      </c>
      <c r="E4" s="8">
        <v>1160.02086203772</v>
      </c>
      <c r="F4" s="8">
        <v>1216.7947614074399</v>
      </c>
      <c r="G4" s="8">
        <v>1548.2777946013439</v>
      </c>
      <c r="H4" s="8">
        <v>2003.6889646939951</v>
      </c>
      <c r="I4" s="8">
        <v>2022.8005246140001</v>
      </c>
      <c r="J4" s="8">
        <v>2265.3119572903443</v>
      </c>
      <c r="K4" s="8">
        <v>1673.1159420471122</v>
      </c>
      <c r="L4" s="8">
        <v>1467.7088937672961</v>
      </c>
      <c r="M4" s="8">
        <v>1462.1229502399087</v>
      </c>
      <c r="N4" s="8">
        <v>1127.5798823271627</v>
      </c>
      <c r="O4" s="8">
        <v>1199.8545815980697</v>
      </c>
      <c r="P4" s="8">
        <v>593.83365289471362</v>
      </c>
      <c r="Q4" s="8">
        <v>402.43514425967015</v>
      </c>
      <c r="R4" s="8">
        <v>876.95368577989939</v>
      </c>
    </row>
    <row r="5" spans="1:18" ht="11.25" customHeight="1" x14ac:dyDescent="0.25">
      <c r="A5" s="59" t="s">
        <v>238</v>
      </c>
      <c r="B5" s="60" t="s">
        <v>237</v>
      </c>
      <c r="C5" s="9">
        <v>1370.0026767122922</v>
      </c>
      <c r="D5" s="9">
        <v>1050.153135145488</v>
      </c>
      <c r="E5" s="9">
        <v>986.19629738652009</v>
      </c>
      <c r="F5" s="9">
        <v>1055.0691322657199</v>
      </c>
      <c r="G5" s="9">
        <v>1377.599402066184</v>
      </c>
      <c r="H5" s="9">
        <v>1893.9077755041815</v>
      </c>
      <c r="I5" s="9">
        <v>1916.17938621648</v>
      </c>
      <c r="J5" s="9">
        <v>2137.183516600704</v>
      </c>
      <c r="K5" s="9">
        <v>1593.8264375280721</v>
      </c>
      <c r="L5" s="9">
        <v>1394.6854814069761</v>
      </c>
      <c r="M5" s="9">
        <v>1367.5363557533017</v>
      </c>
      <c r="N5" s="9">
        <v>1027.902857847833</v>
      </c>
      <c r="O5" s="9">
        <v>1012.2126231786127</v>
      </c>
      <c r="P5" s="9">
        <v>495.09776596268341</v>
      </c>
      <c r="Q5" s="9">
        <v>350.63834911572991</v>
      </c>
      <c r="R5" s="9">
        <v>770.17764837473328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230.99046031472469</v>
      </c>
      <c r="O6" s="10">
        <v>372.67134640206041</v>
      </c>
      <c r="P6" s="10">
        <v>246.70458745208037</v>
      </c>
      <c r="Q6" s="10">
        <v>60.362682343971834</v>
      </c>
      <c r="R6" s="10">
        <v>123.34832337351392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1370.0026767122922</v>
      </c>
      <c r="D8" s="10">
        <v>1050.153135145488</v>
      </c>
      <c r="E8" s="10">
        <v>986.19629738652009</v>
      </c>
      <c r="F8" s="10">
        <v>1055.0691322657199</v>
      </c>
      <c r="G8" s="10">
        <v>1377.599402066184</v>
      </c>
      <c r="H8" s="10">
        <v>1893.9077755041815</v>
      </c>
      <c r="I8" s="10">
        <v>1916.17938621648</v>
      </c>
      <c r="J8" s="10">
        <v>2137.183516600704</v>
      </c>
      <c r="K8" s="10">
        <v>1593.8264375280721</v>
      </c>
      <c r="L8" s="10">
        <v>1394.6854814069761</v>
      </c>
      <c r="M8" s="10">
        <v>1367.5363557533017</v>
      </c>
      <c r="N8" s="10">
        <v>796.91239753310845</v>
      </c>
      <c r="O8" s="10">
        <v>639.54127677655231</v>
      </c>
      <c r="P8" s="10">
        <v>248.39317851060306</v>
      </c>
      <c r="Q8" s="10">
        <v>290.2756667717581</v>
      </c>
      <c r="R8" s="10">
        <v>646.82932500121933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14.291019524384966</v>
      </c>
      <c r="O10" s="9">
        <v>111.45545369727695</v>
      </c>
      <c r="P10" s="9">
        <v>28.552879539308378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185.96692912537839</v>
      </c>
      <c r="D11" s="9">
        <v>210.47492299356</v>
      </c>
      <c r="E11" s="9">
        <v>173.82456465120001</v>
      </c>
      <c r="F11" s="9">
        <v>161.72562914171999</v>
      </c>
      <c r="G11" s="9">
        <v>170.67839253515999</v>
      </c>
      <c r="H11" s="9">
        <v>109.78118918981365</v>
      </c>
      <c r="I11" s="9">
        <v>106.62113839752</v>
      </c>
      <c r="J11" s="9">
        <v>128.12844068964</v>
      </c>
      <c r="K11" s="9">
        <v>79.289504519039994</v>
      </c>
      <c r="L11" s="9">
        <v>73.023412360319995</v>
      </c>
      <c r="M11" s="9">
        <v>94.586594486607098</v>
      </c>
      <c r="N11" s="9">
        <v>85.386004954944823</v>
      </c>
      <c r="O11" s="9">
        <v>76.186504722179862</v>
      </c>
      <c r="P11" s="9">
        <v>70.183007392721834</v>
      </c>
      <c r="Q11" s="9">
        <v>51.796795143940237</v>
      </c>
      <c r="R11" s="9">
        <v>106.77603740516606</v>
      </c>
    </row>
    <row r="12" spans="1:18" ht="11.25" customHeight="1" x14ac:dyDescent="0.25">
      <c r="A12" s="61" t="s">
        <v>224</v>
      </c>
      <c r="B12" s="62" t="s">
        <v>223</v>
      </c>
      <c r="C12" s="10">
        <v>185.96692912537839</v>
      </c>
      <c r="D12" s="10">
        <v>210.47492299356</v>
      </c>
      <c r="E12" s="10">
        <v>173.82456465120001</v>
      </c>
      <c r="F12" s="10">
        <v>161.72562914171999</v>
      </c>
      <c r="G12" s="10">
        <v>170.67839253515999</v>
      </c>
      <c r="H12" s="10">
        <v>109.78118918981365</v>
      </c>
      <c r="I12" s="10">
        <v>106.62113839752</v>
      </c>
      <c r="J12" s="10">
        <v>128.12844068964</v>
      </c>
      <c r="K12" s="10">
        <v>79.289504519039994</v>
      </c>
      <c r="L12" s="10">
        <v>73.023412360319995</v>
      </c>
      <c r="M12" s="10">
        <v>94.586594486607098</v>
      </c>
      <c r="N12" s="10">
        <v>85.386004954944823</v>
      </c>
      <c r="O12" s="10">
        <v>76.186504722179862</v>
      </c>
      <c r="P12" s="10">
        <v>70.183007392721834</v>
      </c>
      <c r="Q12" s="10">
        <v>51.796795143940237</v>
      </c>
      <c r="R12" s="10">
        <v>106.77603740516606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158.17217270927961</v>
      </c>
      <c r="O15" s="8">
        <v>286.14357271769364</v>
      </c>
      <c r="P15" s="8">
        <v>198.81490651175159</v>
      </c>
      <c r="Q15" s="8">
        <v>228.56026674600946</v>
      </c>
      <c r="R15" s="8">
        <v>232.52536770851879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113.32217950194129</v>
      </c>
      <c r="O16" s="9">
        <v>190.59165940156041</v>
      </c>
      <c r="P16" s="9">
        <v>144.21846556632968</v>
      </c>
      <c r="Q16" s="9">
        <v>140.8040264455442</v>
      </c>
      <c r="R16" s="9">
        <v>154.52685443209262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44.849993207338322</v>
      </c>
      <c r="O18" s="9">
        <v>95.551913316133223</v>
      </c>
      <c r="P18" s="9">
        <v>54.59644094542189</v>
      </c>
      <c r="Q18" s="9">
        <v>87.756240300465279</v>
      </c>
      <c r="R18" s="9">
        <v>77.998513276426166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1735.4421095929147</v>
      </c>
      <c r="D21" s="79">
        <v>2331.5744295516242</v>
      </c>
      <c r="E21" s="79">
        <v>2472.5541061776603</v>
      </c>
      <c r="F21" s="79">
        <v>2055.2221129240443</v>
      </c>
      <c r="G21" s="79">
        <v>1897.5983429050204</v>
      </c>
      <c r="H21" s="79">
        <v>1472.6765650211578</v>
      </c>
      <c r="I21" s="79">
        <v>1489.6899484729922</v>
      </c>
      <c r="J21" s="79">
        <v>1455.469558190352</v>
      </c>
      <c r="K21" s="79">
        <v>1188.8584428262322</v>
      </c>
      <c r="L21" s="79">
        <v>925.34360380783221</v>
      </c>
      <c r="M21" s="79">
        <v>1011.4579517289969</v>
      </c>
      <c r="N21" s="79">
        <v>1113.4121471045742</v>
      </c>
      <c r="O21" s="79">
        <v>1029.0824593363491</v>
      </c>
      <c r="P21" s="79">
        <v>847.0965364019255</v>
      </c>
      <c r="Q21" s="79">
        <v>628.36189927338046</v>
      </c>
      <c r="R21" s="79">
        <v>769.75604444377188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1735.4421095929147</v>
      </c>
      <c r="D30" s="8">
        <v>2331.5744295516242</v>
      </c>
      <c r="E30" s="8">
        <v>2472.5541061776603</v>
      </c>
      <c r="F30" s="8">
        <v>2055.2221129240443</v>
      </c>
      <c r="G30" s="8">
        <v>1897.5983429050204</v>
      </c>
      <c r="H30" s="8">
        <v>1472.6765650211578</v>
      </c>
      <c r="I30" s="8">
        <v>1489.6899484729922</v>
      </c>
      <c r="J30" s="8">
        <v>1455.469558190352</v>
      </c>
      <c r="K30" s="8">
        <v>1188.8584428262322</v>
      </c>
      <c r="L30" s="8">
        <v>925.34360380783221</v>
      </c>
      <c r="M30" s="8">
        <v>1011.4579517289969</v>
      </c>
      <c r="N30" s="8">
        <v>1113.4121471045742</v>
      </c>
      <c r="O30" s="8">
        <v>1029.0824593363491</v>
      </c>
      <c r="P30" s="8">
        <v>847.0965364019255</v>
      </c>
      <c r="Q30" s="8">
        <v>628.36189927338046</v>
      </c>
      <c r="R30" s="8">
        <v>769.75604444377188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476.02844189424582</v>
      </c>
      <c r="D34" s="9">
        <v>420.81387764745602</v>
      </c>
      <c r="E34" s="9">
        <v>377.29529103254407</v>
      </c>
      <c r="F34" s="9">
        <v>365.56932106803606</v>
      </c>
      <c r="G34" s="9">
        <v>351.01448868830408</v>
      </c>
      <c r="H34" s="9">
        <v>281.55374566026063</v>
      </c>
      <c r="I34" s="9">
        <v>307.61980581391202</v>
      </c>
      <c r="J34" s="9">
        <v>319.30651757833203</v>
      </c>
      <c r="K34" s="9">
        <v>307.62429699427207</v>
      </c>
      <c r="L34" s="9">
        <v>237.87481297453203</v>
      </c>
      <c r="M34" s="9">
        <v>301.87107865320183</v>
      </c>
      <c r="N34" s="9">
        <v>258.33300159962778</v>
      </c>
      <c r="O34" s="9">
        <v>208.98262672982784</v>
      </c>
      <c r="P34" s="9">
        <v>293.16169034655314</v>
      </c>
      <c r="Q34" s="9">
        <v>272.84120956914609</v>
      </c>
      <c r="R34" s="9">
        <v>258.33008630696872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212.96045993852249</v>
      </c>
      <c r="D43" s="9">
        <v>279.83879624375999</v>
      </c>
      <c r="E43" s="9">
        <v>282.97208411081999</v>
      </c>
      <c r="F43" s="9">
        <v>197.02940592441601</v>
      </c>
      <c r="G43" s="9">
        <v>298.81675740618005</v>
      </c>
      <c r="H43" s="9">
        <v>206.59179825932264</v>
      </c>
      <c r="I43" s="9">
        <v>216.18907575595199</v>
      </c>
      <c r="J43" s="9">
        <v>235.20705812089199</v>
      </c>
      <c r="K43" s="9">
        <v>190.76078259388802</v>
      </c>
      <c r="L43" s="9">
        <v>124.059926288844</v>
      </c>
      <c r="M43" s="9">
        <v>143.01887696703801</v>
      </c>
      <c r="N43" s="9">
        <v>139.90172550076005</v>
      </c>
      <c r="O43" s="9">
        <v>104.92861917159414</v>
      </c>
      <c r="P43" s="9">
        <v>108.11091552585825</v>
      </c>
      <c r="Q43" s="9">
        <v>98.554482907940326</v>
      </c>
      <c r="R43" s="9">
        <v>139.90655590197895</v>
      </c>
    </row>
    <row r="44" spans="1:18" ht="11.25" customHeight="1" x14ac:dyDescent="0.25">
      <c r="A44" s="59" t="s">
        <v>161</v>
      </c>
      <c r="B44" s="60" t="s">
        <v>160</v>
      </c>
      <c r="C44" s="9">
        <v>1046.4532077601464</v>
      </c>
      <c r="D44" s="9">
        <v>1603.7509180130644</v>
      </c>
      <c r="E44" s="9">
        <v>1758.7181342919603</v>
      </c>
      <c r="F44" s="9">
        <v>1486.4994561481922</v>
      </c>
      <c r="G44" s="9">
        <v>1241.6423506011363</v>
      </c>
      <c r="H44" s="9">
        <v>984.53102110157454</v>
      </c>
      <c r="I44" s="9">
        <v>965.88106690312816</v>
      </c>
      <c r="J44" s="9">
        <v>900.95598249112811</v>
      </c>
      <c r="K44" s="9">
        <v>690.47336323807212</v>
      </c>
      <c r="L44" s="9">
        <v>563.40886454445615</v>
      </c>
      <c r="M44" s="9">
        <v>566.56799610875714</v>
      </c>
      <c r="N44" s="9">
        <v>715.17742000418627</v>
      </c>
      <c r="O44" s="9">
        <v>715.17121343492704</v>
      </c>
      <c r="P44" s="9">
        <v>445.82393052951414</v>
      </c>
      <c r="Q44" s="9">
        <v>256.96620679629405</v>
      </c>
      <c r="R44" s="9">
        <v>371.51940223482421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27.170837647344015</v>
      </c>
      <c r="E45" s="9">
        <v>53.568596742335998</v>
      </c>
      <c r="F45" s="9">
        <v>6.1239297834000004</v>
      </c>
      <c r="G45" s="9">
        <v>6.1247462094000005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15.511195931400001</v>
      </c>
      <c r="E49" s="10">
        <v>15.512583855600001</v>
      </c>
      <c r="F49" s="10">
        <v>6.1239297834000004</v>
      </c>
      <c r="G49" s="10">
        <v>6.1247462094000005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11.659641715944012</v>
      </c>
      <c r="E51" s="10">
        <v>38.056012886735999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5794.4944776900902</v>
      </c>
      <c r="D52" s="79">
        <v>5750.5455948112931</v>
      </c>
      <c r="E52" s="79">
        <v>5903.1302339639524</v>
      </c>
      <c r="F52" s="79">
        <v>5917.3902839296088</v>
      </c>
      <c r="G52" s="79">
        <v>5633.7877099417328</v>
      </c>
      <c r="H52" s="79">
        <v>3771.4574139450706</v>
      </c>
      <c r="I52" s="79">
        <v>3817.2346501390207</v>
      </c>
      <c r="J52" s="79">
        <v>4152.0345385570927</v>
      </c>
      <c r="K52" s="79">
        <v>4479.9907200784564</v>
      </c>
      <c r="L52" s="79">
        <v>4672.406949575904</v>
      </c>
      <c r="M52" s="79">
        <v>5323.8004884985503</v>
      </c>
      <c r="N52" s="79">
        <v>4343.0348408597092</v>
      </c>
      <c r="O52" s="79">
        <v>5027.3372996054168</v>
      </c>
      <c r="P52" s="79">
        <v>5942.0576978395538</v>
      </c>
      <c r="Q52" s="79">
        <v>5893.3829354644622</v>
      </c>
      <c r="R52" s="79">
        <v>6158.2677137685287</v>
      </c>
    </row>
    <row r="53" spans="1:18" ht="11.25" customHeight="1" x14ac:dyDescent="0.25">
      <c r="A53" s="56" t="s">
        <v>143</v>
      </c>
      <c r="B53" s="57" t="s">
        <v>142</v>
      </c>
      <c r="C53" s="8">
        <v>5794.4944776900902</v>
      </c>
      <c r="D53" s="8">
        <v>5750.5455948112931</v>
      </c>
      <c r="E53" s="8">
        <v>5903.1302339639524</v>
      </c>
      <c r="F53" s="8">
        <v>5917.3902839296088</v>
      </c>
      <c r="G53" s="8">
        <v>5633.7877099417328</v>
      </c>
      <c r="H53" s="8">
        <v>3771.4574139450706</v>
      </c>
      <c r="I53" s="8">
        <v>3817.2346501390207</v>
      </c>
      <c r="J53" s="8">
        <v>4152.0345385570927</v>
      </c>
      <c r="K53" s="8">
        <v>4479.9907200784564</v>
      </c>
      <c r="L53" s="8">
        <v>4672.406949575904</v>
      </c>
      <c r="M53" s="8">
        <v>5323.8004884985503</v>
      </c>
      <c r="N53" s="8">
        <v>4343.0348408597092</v>
      </c>
      <c r="O53" s="8">
        <v>5027.3372996054168</v>
      </c>
      <c r="P53" s="8">
        <v>5942.0576978395538</v>
      </c>
      <c r="Q53" s="8">
        <v>5893.3829354644622</v>
      </c>
      <c r="R53" s="8">
        <v>6158.2677137685287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323.65614211259913</v>
      </c>
      <c r="D64" s="81">
        <v>321.75165311654405</v>
      </c>
      <c r="E64" s="81">
        <v>325.69329320035206</v>
      </c>
      <c r="F64" s="81">
        <v>383.49938246104807</v>
      </c>
      <c r="G64" s="81">
        <v>411.21808792545602</v>
      </c>
      <c r="H64" s="81">
        <v>50.192906996788423</v>
      </c>
      <c r="I64" s="81">
        <v>49.289147715024008</v>
      </c>
      <c r="J64" s="81">
        <v>64.657637573256011</v>
      </c>
      <c r="K64" s="81">
        <v>158.16126755116801</v>
      </c>
      <c r="L64" s="81">
        <v>252.64377254138398</v>
      </c>
      <c r="M64" s="81">
        <v>317.21618569312017</v>
      </c>
      <c r="N64" s="81">
        <v>263.05008987213193</v>
      </c>
      <c r="O64" s="81">
        <v>617.12573239984056</v>
      </c>
      <c r="P64" s="81">
        <v>529.88220205794391</v>
      </c>
      <c r="Q64" s="81">
        <v>429.25886258354734</v>
      </c>
      <c r="R64" s="81">
        <v>613.04740381690146</v>
      </c>
    </row>
    <row r="65" spans="1:18" ht="11.25" customHeight="1" x14ac:dyDescent="0.25">
      <c r="A65" s="71" t="s">
        <v>123</v>
      </c>
      <c r="B65" s="72" t="s">
        <v>122</v>
      </c>
      <c r="C65" s="82">
        <v>283.36133610960411</v>
      </c>
      <c r="D65" s="82">
        <v>280.88431975296004</v>
      </c>
      <c r="E65" s="82">
        <v>280.88774288064002</v>
      </c>
      <c r="F65" s="82">
        <v>334.80725576256003</v>
      </c>
      <c r="G65" s="82">
        <v>361.55576302271999</v>
      </c>
      <c r="H65" s="82">
        <v>7.1680418847213438</v>
      </c>
      <c r="I65" s="82">
        <v>5.6267309548800002</v>
      </c>
      <c r="J65" s="82">
        <v>20.080160755199998</v>
      </c>
      <c r="K65" s="82">
        <v>113.95620182016</v>
      </c>
      <c r="L65" s="82">
        <v>208.21314790079998</v>
      </c>
      <c r="M65" s="82">
        <v>272.60796754335735</v>
      </c>
      <c r="N65" s="82">
        <v>217.84127813569637</v>
      </c>
      <c r="O65" s="82">
        <v>571.64398347785902</v>
      </c>
      <c r="P65" s="82">
        <v>484.50962518657929</v>
      </c>
      <c r="Q65" s="82">
        <v>388.41816906846213</v>
      </c>
      <c r="R65" s="82">
        <v>596.06676483946273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40.294806002994996</v>
      </c>
      <c r="D67" s="82">
        <v>40.867333363584002</v>
      </c>
      <c r="E67" s="82">
        <v>44.805550319712019</v>
      </c>
      <c r="F67" s="82">
        <v>48.692126698488025</v>
      </c>
      <c r="G67" s="82">
        <v>49.66232490273601</v>
      </c>
      <c r="H67" s="82">
        <v>43.024865112067083</v>
      </c>
      <c r="I67" s="82">
        <v>43.662416760144005</v>
      </c>
      <c r="J67" s="82">
        <v>44.577476818056006</v>
      </c>
      <c r="K67" s="82">
        <v>44.205065731008006</v>
      </c>
      <c r="L67" s="82">
        <v>44.430624640584</v>
      </c>
      <c r="M67" s="82">
        <v>44.608218149762813</v>
      </c>
      <c r="N67" s="82">
        <v>45.208811736435578</v>
      </c>
      <c r="O67" s="82">
        <v>45.481748921981549</v>
      </c>
      <c r="P67" s="82">
        <v>45.37257687136465</v>
      </c>
      <c r="Q67" s="82">
        <v>40.840693515085228</v>
      </c>
      <c r="R67" s="82">
        <v>16.98063897743878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2024.2264052999151</v>
      </c>
      <c r="D2" s="78">
        <v>2041.8714266236921</v>
      </c>
      <c r="E2" s="78">
        <v>1809.3142337043241</v>
      </c>
      <c r="F2" s="78">
        <v>1891.4197621932003</v>
      </c>
      <c r="G2" s="78">
        <v>1987.0085926163881</v>
      </c>
      <c r="H2" s="78">
        <v>1663.5780141539099</v>
      </c>
      <c r="I2" s="78">
        <v>1517.4685154640242</v>
      </c>
      <c r="J2" s="78">
        <v>1533.7969504719842</v>
      </c>
      <c r="K2" s="78">
        <v>1026.726023107944</v>
      </c>
      <c r="L2" s="78">
        <v>1126.601141277564</v>
      </c>
      <c r="M2" s="78">
        <v>1152.8378757561891</v>
      </c>
      <c r="N2" s="78">
        <v>862.84115292713636</v>
      </c>
      <c r="O2" s="78">
        <v>1115.6436799283747</v>
      </c>
      <c r="P2" s="78">
        <v>1347.0429941055138</v>
      </c>
      <c r="Q2" s="78">
        <v>870.15638286555713</v>
      </c>
      <c r="R2" s="78">
        <v>952.3282685468356</v>
      </c>
    </row>
    <row r="3" spans="1:18" ht="11.25" customHeight="1" x14ac:dyDescent="0.25">
      <c r="A3" s="53" t="s">
        <v>242</v>
      </c>
      <c r="B3" s="54" t="s">
        <v>241</v>
      </c>
      <c r="C3" s="79">
        <v>112.00345857955625</v>
      </c>
      <c r="D3" s="79">
        <v>100.210430147472</v>
      </c>
      <c r="E3" s="79">
        <v>57.792192350399993</v>
      </c>
      <c r="F3" s="79">
        <v>0</v>
      </c>
      <c r="G3" s="79">
        <v>57.792505941720002</v>
      </c>
      <c r="H3" s="79">
        <v>30.49512913966284</v>
      </c>
      <c r="I3" s="79">
        <v>39.428956632599998</v>
      </c>
      <c r="J3" s="79">
        <v>36.7381191132</v>
      </c>
      <c r="K3" s="79">
        <v>36.73381843224</v>
      </c>
      <c r="L3" s="79">
        <v>18.36784999008</v>
      </c>
      <c r="M3" s="79">
        <v>21.399682010544577</v>
      </c>
      <c r="N3" s="79">
        <v>18.297001061773869</v>
      </c>
      <c r="O3" s="79">
        <v>21.398961185594736</v>
      </c>
      <c r="P3" s="79">
        <v>36.593844649120996</v>
      </c>
      <c r="Q3" s="79">
        <v>42.693855936266978</v>
      </c>
      <c r="R3" s="79">
        <v>27.391842839823944</v>
      </c>
    </row>
    <row r="4" spans="1:18" ht="11.25" customHeight="1" x14ac:dyDescent="0.25">
      <c r="A4" s="56" t="s">
        <v>240</v>
      </c>
      <c r="B4" s="57" t="s">
        <v>239</v>
      </c>
      <c r="C4" s="8">
        <v>112.00345857955625</v>
      </c>
      <c r="D4" s="8">
        <v>100.210430147472</v>
      </c>
      <c r="E4" s="8">
        <v>57.792192350399993</v>
      </c>
      <c r="F4" s="8">
        <v>0</v>
      </c>
      <c r="G4" s="8">
        <v>57.792505941720002</v>
      </c>
      <c r="H4" s="8">
        <v>30.49512913966284</v>
      </c>
      <c r="I4" s="8">
        <v>39.428956632599998</v>
      </c>
      <c r="J4" s="8">
        <v>36.7381191132</v>
      </c>
      <c r="K4" s="8">
        <v>36.73381843224</v>
      </c>
      <c r="L4" s="8">
        <v>18.36784999008</v>
      </c>
      <c r="M4" s="8">
        <v>21.399682010544577</v>
      </c>
      <c r="N4" s="8">
        <v>18.297001061773869</v>
      </c>
      <c r="O4" s="8">
        <v>21.398961185594736</v>
      </c>
      <c r="P4" s="8">
        <v>36.593844649120996</v>
      </c>
      <c r="Q4" s="8">
        <v>42.693855936266978</v>
      </c>
      <c r="R4" s="8">
        <v>27.391842839823944</v>
      </c>
    </row>
    <row r="5" spans="1:18" ht="11.25" customHeight="1" x14ac:dyDescent="0.25">
      <c r="A5" s="59" t="s">
        <v>238</v>
      </c>
      <c r="B5" s="60" t="s">
        <v>237</v>
      </c>
      <c r="C5" s="9">
        <v>41.812523735388012</v>
      </c>
      <c r="D5" s="9">
        <v>14.655191859792001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41.812523735388012</v>
      </c>
      <c r="D8" s="10">
        <v>14.655191859792001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70.19093484416824</v>
      </c>
      <c r="D11" s="9">
        <v>85.555238287679998</v>
      </c>
      <c r="E11" s="9">
        <v>57.792192350399993</v>
      </c>
      <c r="F11" s="9">
        <v>0</v>
      </c>
      <c r="G11" s="9">
        <v>57.792505941720002</v>
      </c>
      <c r="H11" s="9">
        <v>30.49512913966284</v>
      </c>
      <c r="I11" s="9">
        <v>39.428956632599998</v>
      </c>
      <c r="J11" s="9">
        <v>36.7381191132</v>
      </c>
      <c r="K11" s="9">
        <v>36.73381843224</v>
      </c>
      <c r="L11" s="9">
        <v>18.36784999008</v>
      </c>
      <c r="M11" s="9">
        <v>21.399682010544577</v>
      </c>
      <c r="N11" s="9">
        <v>18.297001061773869</v>
      </c>
      <c r="O11" s="9">
        <v>21.398961185594736</v>
      </c>
      <c r="P11" s="9">
        <v>36.593844649120996</v>
      </c>
      <c r="Q11" s="9">
        <v>42.693855936266978</v>
      </c>
      <c r="R11" s="9">
        <v>27.391842839823944</v>
      </c>
    </row>
    <row r="12" spans="1:18" ht="11.25" customHeight="1" x14ac:dyDescent="0.25">
      <c r="A12" s="61" t="s">
        <v>224</v>
      </c>
      <c r="B12" s="62" t="s">
        <v>223</v>
      </c>
      <c r="C12" s="10">
        <v>70.19093484416824</v>
      </c>
      <c r="D12" s="10">
        <v>85.555238287679998</v>
      </c>
      <c r="E12" s="10">
        <v>57.792192350399993</v>
      </c>
      <c r="F12" s="10">
        <v>0</v>
      </c>
      <c r="G12" s="10">
        <v>57.792505941720002</v>
      </c>
      <c r="H12" s="10">
        <v>30.49512913966284</v>
      </c>
      <c r="I12" s="10">
        <v>39.428956632599998</v>
      </c>
      <c r="J12" s="10">
        <v>36.7381191132</v>
      </c>
      <c r="K12" s="10">
        <v>36.73381843224</v>
      </c>
      <c r="L12" s="10">
        <v>18.36784999008</v>
      </c>
      <c r="M12" s="10">
        <v>21.399682010544577</v>
      </c>
      <c r="N12" s="10">
        <v>18.297001061773869</v>
      </c>
      <c r="O12" s="10">
        <v>21.398961185594736</v>
      </c>
      <c r="P12" s="10">
        <v>36.593844649120996</v>
      </c>
      <c r="Q12" s="10">
        <v>42.693855936266978</v>
      </c>
      <c r="R12" s="10">
        <v>27.391842839823944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315.13387725042128</v>
      </c>
      <c r="D21" s="79">
        <v>358.67923192170002</v>
      </c>
      <c r="E21" s="79">
        <v>269.22169473267604</v>
      </c>
      <c r="F21" s="79">
        <v>244.22413218584404</v>
      </c>
      <c r="G21" s="79">
        <v>221.77542025188001</v>
      </c>
      <c r="H21" s="79">
        <v>213.05463160926115</v>
      </c>
      <c r="I21" s="79">
        <v>202.92687127713606</v>
      </c>
      <c r="J21" s="79">
        <v>134.66079515764801</v>
      </c>
      <c r="K21" s="79">
        <v>106.375859283132</v>
      </c>
      <c r="L21" s="79">
        <v>100.141461535356</v>
      </c>
      <c r="M21" s="79">
        <v>72.05244231720971</v>
      </c>
      <c r="N21" s="79">
        <v>69.523144238036934</v>
      </c>
      <c r="O21" s="79">
        <v>69.147418615452679</v>
      </c>
      <c r="P21" s="79">
        <v>80.84897742636872</v>
      </c>
      <c r="Q21" s="79">
        <v>72.244926712822021</v>
      </c>
      <c r="R21" s="79">
        <v>59.874086640839721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315.13387725042128</v>
      </c>
      <c r="D30" s="8">
        <v>358.67923192170002</v>
      </c>
      <c r="E30" s="8">
        <v>269.22169473267604</v>
      </c>
      <c r="F30" s="8">
        <v>244.22413218584404</v>
      </c>
      <c r="G30" s="8">
        <v>221.77542025188001</v>
      </c>
      <c r="H30" s="8">
        <v>213.05463160926115</v>
      </c>
      <c r="I30" s="8">
        <v>202.92687127713606</v>
      </c>
      <c r="J30" s="8">
        <v>134.66079515764801</v>
      </c>
      <c r="K30" s="8">
        <v>106.375859283132</v>
      </c>
      <c r="L30" s="8">
        <v>100.141461535356</v>
      </c>
      <c r="M30" s="8">
        <v>72.05244231720971</v>
      </c>
      <c r="N30" s="8">
        <v>69.523144238036934</v>
      </c>
      <c r="O30" s="8">
        <v>69.147418615452679</v>
      </c>
      <c r="P30" s="8">
        <v>80.84897742636872</v>
      </c>
      <c r="Q30" s="8">
        <v>72.244926712822021</v>
      </c>
      <c r="R30" s="8">
        <v>59.874086640839721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46.489898703672004</v>
      </c>
      <c r="E34" s="9">
        <v>31.969701250128004</v>
      </c>
      <c r="F34" s="9">
        <v>31.916097691596008</v>
      </c>
      <c r="G34" s="9">
        <v>40.670412124140007</v>
      </c>
      <c r="H34" s="9">
        <v>34.831795974094362</v>
      </c>
      <c r="I34" s="9">
        <v>40.678575504912011</v>
      </c>
      <c r="J34" s="9">
        <v>43.580195041968004</v>
      </c>
      <c r="K34" s="9">
        <v>43.581198952872008</v>
      </c>
      <c r="L34" s="9">
        <v>40.671231104088008</v>
      </c>
      <c r="M34" s="9">
        <v>43.53909788267331</v>
      </c>
      <c r="N34" s="9">
        <v>37.734033941518796</v>
      </c>
      <c r="O34" s="9">
        <v>40.63486271272216</v>
      </c>
      <c r="P34" s="9">
        <v>52.246637883544032</v>
      </c>
      <c r="Q34" s="9">
        <v>40.636128816861522</v>
      </c>
      <c r="R34" s="9">
        <v>37.733608112253989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92.177268060399953</v>
      </c>
      <c r="D43" s="9">
        <v>98.650681978212006</v>
      </c>
      <c r="E43" s="9">
        <v>79.430763173580004</v>
      </c>
      <c r="F43" s="9">
        <v>73.123949067624011</v>
      </c>
      <c r="G43" s="9">
        <v>66.707495481275998</v>
      </c>
      <c r="H43" s="9">
        <v>66.765198444572107</v>
      </c>
      <c r="I43" s="9">
        <v>53.989160634864007</v>
      </c>
      <c r="J43" s="9">
        <v>50.891891850072</v>
      </c>
      <c r="K43" s="9">
        <v>38.162760586235997</v>
      </c>
      <c r="L43" s="9">
        <v>25.440671813076001</v>
      </c>
      <c r="M43" s="9">
        <v>25.417344455800027</v>
      </c>
      <c r="N43" s="9">
        <v>31.789110296518142</v>
      </c>
      <c r="O43" s="9">
        <v>25.41662599733943</v>
      </c>
      <c r="P43" s="9">
        <v>28.602339542824687</v>
      </c>
      <c r="Q43" s="9">
        <v>25.416810022816225</v>
      </c>
      <c r="R43" s="9">
        <v>19.044483509962205</v>
      </c>
    </row>
    <row r="44" spans="1:18" ht="11.25" customHeight="1" x14ac:dyDescent="0.25">
      <c r="A44" s="59" t="s">
        <v>161</v>
      </c>
      <c r="B44" s="60" t="s">
        <v>160</v>
      </c>
      <c r="C44" s="9">
        <v>216.71670704942437</v>
      </c>
      <c r="D44" s="9">
        <v>213.53865123981601</v>
      </c>
      <c r="E44" s="9">
        <v>157.82123030896801</v>
      </c>
      <c r="F44" s="9">
        <v>139.18408542662402</v>
      </c>
      <c r="G44" s="9">
        <v>114.39751264646401</v>
      </c>
      <c r="H44" s="9">
        <v>111.4576371905947</v>
      </c>
      <c r="I44" s="9">
        <v>108.25913513736002</v>
      </c>
      <c r="J44" s="9">
        <v>40.188708265608007</v>
      </c>
      <c r="K44" s="9">
        <v>24.631899744024004</v>
      </c>
      <c r="L44" s="9">
        <v>34.029558618192006</v>
      </c>
      <c r="M44" s="9">
        <v>3.0959999787363657</v>
      </c>
      <c r="N44" s="9">
        <v>0</v>
      </c>
      <c r="O44" s="9">
        <v>3.0959299053910838</v>
      </c>
      <c r="P44" s="9">
        <v>0</v>
      </c>
      <c r="Q44" s="9">
        <v>6.1919878731442646</v>
      </c>
      <c r="R44" s="9">
        <v>3.0959950186235239</v>
      </c>
    </row>
    <row r="45" spans="1:18" ht="11.25" customHeight="1" x14ac:dyDescent="0.25">
      <c r="A45" s="59" t="s">
        <v>159</v>
      </c>
      <c r="B45" s="60" t="s">
        <v>158</v>
      </c>
      <c r="C45" s="9">
        <v>6.239902140596957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6.239902140596957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1597.0890694699376</v>
      </c>
      <c r="D52" s="79">
        <v>1582.9817645545202</v>
      </c>
      <c r="E52" s="79">
        <v>1482.3003466212481</v>
      </c>
      <c r="F52" s="79">
        <v>1647.1956300073562</v>
      </c>
      <c r="G52" s="79">
        <v>1707.4406664227881</v>
      </c>
      <c r="H52" s="79">
        <v>1420.0282534049859</v>
      </c>
      <c r="I52" s="79">
        <v>1275.1126875542882</v>
      </c>
      <c r="J52" s="79">
        <v>1362.3980362011362</v>
      </c>
      <c r="K52" s="79">
        <v>883.61634539257204</v>
      </c>
      <c r="L52" s="79">
        <v>1008.0918297521281</v>
      </c>
      <c r="M52" s="79">
        <v>1059.3857514284348</v>
      </c>
      <c r="N52" s="79">
        <v>775.0210076273255</v>
      </c>
      <c r="O52" s="79">
        <v>1025.0973001273273</v>
      </c>
      <c r="P52" s="79">
        <v>1229.6001720300242</v>
      </c>
      <c r="Q52" s="79">
        <v>755.2176002164681</v>
      </c>
      <c r="R52" s="79">
        <v>865.06233906617194</v>
      </c>
    </row>
    <row r="53" spans="1:18" ht="11.25" customHeight="1" x14ac:dyDescent="0.25">
      <c r="A53" s="56" t="s">
        <v>143</v>
      </c>
      <c r="B53" s="57" t="s">
        <v>142</v>
      </c>
      <c r="C53" s="8">
        <v>1597.0890694699376</v>
      </c>
      <c r="D53" s="8">
        <v>1582.9817645545202</v>
      </c>
      <c r="E53" s="8">
        <v>1482.3003466212481</v>
      </c>
      <c r="F53" s="8">
        <v>1647.1956300073562</v>
      </c>
      <c r="G53" s="8">
        <v>1707.4406664227881</v>
      </c>
      <c r="H53" s="8">
        <v>1420.0282534049859</v>
      </c>
      <c r="I53" s="8">
        <v>1275.1126875542882</v>
      </c>
      <c r="J53" s="8">
        <v>1362.3980362011362</v>
      </c>
      <c r="K53" s="8">
        <v>883.61634539257204</v>
      </c>
      <c r="L53" s="8">
        <v>1008.0918297521281</v>
      </c>
      <c r="M53" s="8">
        <v>1059.3857514284348</v>
      </c>
      <c r="N53" s="8">
        <v>775.0210076273255</v>
      </c>
      <c r="O53" s="8">
        <v>1025.0973001273273</v>
      </c>
      <c r="P53" s="8">
        <v>1229.6001720300242</v>
      </c>
      <c r="Q53" s="8">
        <v>755.2176002164681</v>
      </c>
      <c r="R53" s="8">
        <v>865.06233906617194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1.4069054764800002</v>
      </c>
      <c r="J64" s="81">
        <v>4.2207164294399995</v>
      </c>
      <c r="K64" s="81">
        <v>10.786228427519999</v>
      </c>
      <c r="L64" s="81">
        <v>9.8479163059200001</v>
      </c>
      <c r="M64" s="81">
        <v>27.663996706330849</v>
      </c>
      <c r="N64" s="81">
        <v>6.4960381140721912</v>
      </c>
      <c r="O64" s="81">
        <v>7.8398198858879482</v>
      </c>
      <c r="P64" s="81">
        <v>12.655937967194463</v>
      </c>
      <c r="Q64" s="81">
        <v>33.040350366137986</v>
      </c>
      <c r="R64" s="81">
        <v>35.168163126567414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1.4069054764800002</v>
      </c>
      <c r="J65" s="82">
        <v>4.2207164294399995</v>
      </c>
      <c r="K65" s="82">
        <v>10.786228427519999</v>
      </c>
      <c r="L65" s="82">
        <v>9.8479163059200001</v>
      </c>
      <c r="M65" s="82">
        <v>27.663996706330849</v>
      </c>
      <c r="N65" s="82">
        <v>6.4960381140721912</v>
      </c>
      <c r="O65" s="82">
        <v>7.8398198858879482</v>
      </c>
      <c r="P65" s="82">
        <v>12.655937967194463</v>
      </c>
      <c r="Q65" s="82">
        <v>33.040350366137986</v>
      </c>
      <c r="R65" s="82">
        <v>35.168163126567414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48837.383257582667</v>
      </c>
      <c r="D2" s="78">
        <v>42983.661263988935</v>
      </c>
      <c r="E2" s="78">
        <v>47123.679379193039</v>
      </c>
      <c r="F2" s="78">
        <v>49742.535900917312</v>
      </c>
      <c r="G2" s="78">
        <v>48493.059990408212</v>
      </c>
      <c r="H2" s="78">
        <v>56485.869750043414</v>
      </c>
      <c r="I2" s="78">
        <v>52514.910024190278</v>
      </c>
      <c r="J2" s="78">
        <v>53883.149401271447</v>
      </c>
      <c r="K2" s="78">
        <v>49434.999783834421</v>
      </c>
      <c r="L2" s="78">
        <v>46953.413609823649</v>
      </c>
      <c r="M2" s="78">
        <v>51577.046646834329</v>
      </c>
      <c r="N2" s="78">
        <v>43913.126799999874</v>
      </c>
      <c r="O2" s="78">
        <v>44671.915999999721</v>
      </c>
      <c r="P2" s="78">
        <v>43426.132242270294</v>
      </c>
      <c r="Q2" s="78">
        <v>30137.909614468615</v>
      </c>
      <c r="R2" s="78">
        <v>32863.279566325698</v>
      </c>
    </row>
    <row r="3" spans="1:18" ht="11.25" customHeight="1" x14ac:dyDescent="0.25">
      <c r="A3" s="53" t="s">
        <v>242</v>
      </c>
      <c r="B3" s="54" t="s">
        <v>241</v>
      </c>
      <c r="C3" s="79">
        <v>26097.309400000075</v>
      </c>
      <c r="D3" s="79">
        <v>19590.86310265433</v>
      </c>
      <c r="E3" s="79">
        <v>22020.176149321109</v>
      </c>
      <c r="F3" s="79">
        <v>23941.738438146149</v>
      </c>
      <c r="G3" s="79">
        <v>22465.955817481175</v>
      </c>
      <c r="H3" s="79">
        <v>25365.80513178603</v>
      </c>
      <c r="I3" s="79">
        <v>21194.151925979739</v>
      </c>
      <c r="J3" s="79">
        <v>22886.385441594048</v>
      </c>
      <c r="K3" s="79">
        <v>20488.389422791752</v>
      </c>
      <c r="L3" s="79">
        <v>19937.416328683128</v>
      </c>
      <c r="M3" s="79">
        <v>18683.116950892523</v>
      </c>
      <c r="N3" s="79">
        <v>14098.427199999969</v>
      </c>
      <c r="O3" s="79">
        <v>18747.071199999835</v>
      </c>
      <c r="P3" s="79">
        <v>20840.190800000168</v>
      </c>
      <c r="Q3" s="79">
        <v>9828.5917430453592</v>
      </c>
      <c r="R3" s="79">
        <v>9705.5845799758608</v>
      </c>
    </row>
    <row r="4" spans="1:18" ht="11.25" customHeight="1" x14ac:dyDescent="0.25">
      <c r="A4" s="56" t="s">
        <v>240</v>
      </c>
      <c r="B4" s="57" t="s">
        <v>239</v>
      </c>
      <c r="C4" s="8">
        <v>25638.870400000076</v>
      </c>
      <c r="D4" s="8">
        <v>19140.93282745433</v>
      </c>
      <c r="E4" s="8">
        <v>21745.315055088508</v>
      </c>
      <c r="F4" s="8">
        <v>23941.738438146149</v>
      </c>
      <c r="G4" s="8">
        <v>22465.955817481175</v>
      </c>
      <c r="H4" s="8">
        <v>25365.80513178603</v>
      </c>
      <c r="I4" s="8">
        <v>21194.151925979739</v>
      </c>
      <c r="J4" s="8">
        <v>22886.385441594048</v>
      </c>
      <c r="K4" s="8">
        <v>20488.389422791752</v>
      </c>
      <c r="L4" s="8">
        <v>19937.416328683128</v>
      </c>
      <c r="M4" s="8">
        <v>18683.116950892523</v>
      </c>
      <c r="N4" s="8">
        <v>14098.427199999969</v>
      </c>
      <c r="O4" s="8">
        <v>18747.071199999835</v>
      </c>
      <c r="P4" s="8">
        <v>20840.190800000168</v>
      </c>
      <c r="Q4" s="8">
        <v>9828.5917430453592</v>
      </c>
      <c r="R4" s="8">
        <v>9705.5845799758608</v>
      </c>
    </row>
    <row r="5" spans="1:18" ht="11.25" customHeight="1" x14ac:dyDescent="0.25">
      <c r="A5" s="59" t="s">
        <v>238</v>
      </c>
      <c r="B5" s="60" t="s">
        <v>237</v>
      </c>
      <c r="C5" s="9">
        <v>25638.870400000076</v>
      </c>
      <c r="D5" s="9">
        <v>19140.93282745433</v>
      </c>
      <c r="E5" s="9">
        <v>21745.315055088508</v>
      </c>
      <c r="F5" s="9">
        <v>23941.738438146149</v>
      </c>
      <c r="G5" s="9">
        <v>22465.955817481175</v>
      </c>
      <c r="H5" s="9">
        <v>25365.80513178603</v>
      </c>
      <c r="I5" s="9">
        <v>21194.151925979739</v>
      </c>
      <c r="J5" s="9">
        <v>22886.385441594048</v>
      </c>
      <c r="K5" s="9">
        <v>20488.389422791752</v>
      </c>
      <c r="L5" s="9">
        <v>19937.416328683128</v>
      </c>
      <c r="M5" s="9">
        <v>18683.116950892523</v>
      </c>
      <c r="N5" s="9">
        <v>14098.427199999969</v>
      </c>
      <c r="O5" s="9">
        <v>18747.071199999835</v>
      </c>
      <c r="P5" s="9">
        <v>20840.190800000168</v>
      </c>
      <c r="Q5" s="9">
        <v>9828.5917430453592</v>
      </c>
      <c r="R5" s="9">
        <v>9705.5845799758608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25638.870400000076</v>
      </c>
      <c r="D8" s="10">
        <v>19140.93282745433</v>
      </c>
      <c r="E8" s="10">
        <v>21745.315055088508</v>
      </c>
      <c r="F8" s="10">
        <v>23941.738438146149</v>
      </c>
      <c r="G8" s="10">
        <v>22465.955817481175</v>
      </c>
      <c r="H8" s="10">
        <v>25365.80513178603</v>
      </c>
      <c r="I8" s="10">
        <v>21194.151925979739</v>
      </c>
      <c r="J8" s="10">
        <v>22886.385441594048</v>
      </c>
      <c r="K8" s="10">
        <v>20488.389422791752</v>
      </c>
      <c r="L8" s="10">
        <v>19937.416328683128</v>
      </c>
      <c r="M8" s="10">
        <v>18683.116950892523</v>
      </c>
      <c r="N8" s="10">
        <v>14098.427199999969</v>
      </c>
      <c r="O8" s="10">
        <v>18747.071199999835</v>
      </c>
      <c r="P8" s="10">
        <v>20840.190800000168</v>
      </c>
      <c r="Q8" s="10">
        <v>9828.5917430453592</v>
      </c>
      <c r="R8" s="10">
        <v>9705.5845799758608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458.43899999999849</v>
      </c>
      <c r="D15" s="8">
        <v>449.93027519999998</v>
      </c>
      <c r="E15" s="8">
        <v>274.86109423259995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458.43899999999849</v>
      </c>
      <c r="D16" s="9">
        <v>449.93027519999998</v>
      </c>
      <c r="E16" s="9">
        <v>274.86109423259995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4009.7290680752421</v>
      </c>
      <c r="D21" s="79">
        <v>3216.1938339600006</v>
      </c>
      <c r="E21" s="79">
        <v>2778.2396381919239</v>
      </c>
      <c r="F21" s="79">
        <v>3955.6892355723003</v>
      </c>
      <c r="G21" s="79">
        <v>3923.2197246470405</v>
      </c>
      <c r="H21" s="79">
        <v>7036.281918257414</v>
      </c>
      <c r="I21" s="79">
        <v>6476.4770860707486</v>
      </c>
      <c r="J21" s="79">
        <v>5354.6688411174009</v>
      </c>
      <c r="K21" s="79">
        <v>4923.0676176692405</v>
      </c>
      <c r="L21" s="79">
        <v>4877.6347004065938</v>
      </c>
      <c r="M21" s="79">
        <v>5095.4640187090217</v>
      </c>
      <c r="N21" s="79">
        <v>2801.7815999999962</v>
      </c>
      <c r="O21" s="79">
        <v>3526.2621999999865</v>
      </c>
      <c r="P21" s="79">
        <v>2421.3570422699763</v>
      </c>
      <c r="Q21" s="79">
        <v>1764.9541116044979</v>
      </c>
      <c r="R21" s="79">
        <v>1797.8346863137745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4009.7290680752421</v>
      </c>
      <c r="D30" s="8">
        <v>3216.1938339600006</v>
      </c>
      <c r="E30" s="8">
        <v>2778.2396381919239</v>
      </c>
      <c r="F30" s="8">
        <v>3955.6892355723003</v>
      </c>
      <c r="G30" s="8">
        <v>3923.2197246470405</v>
      </c>
      <c r="H30" s="8">
        <v>7036.281918257414</v>
      </c>
      <c r="I30" s="8">
        <v>6476.4770860707486</v>
      </c>
      <c r="J30" s="8">
        <v>5354.6688411174009</v>
      </c>
      <c r="K30" s="8">
        <v>4923.0676176692405</v>
      </c>
      <c r="L30" s="8">
        <v>4877.6347004065938</v>
      </c>
      <c r="M30" s="8">
        <v>5095.4640187090217</v>
      </c>
      <c r="N30" s="8">
        <v>2801.7815999999962</v>
      </c>
      <c r="O30" s="8">
        <v>3526.2621999999865</v>
      </c>
      <c r="P30" s="8">
        <v>2421.3570422699763</v>
      </c>
      <c r="Q30" s="8">
        <v>1764.9541116044979</v>
      </c>
      <c r="R30" s="8">
        <v>1797.8346863137745</v>
      </c>
    </row>
    <row r="31" spans="1:18" ht="11.25" customHeight="1" x14ac:dyDescent="0.25">
      <c r="A31" s="59" t="s">
        <v>187</v>
      </c>
      <c r="B31" s="60" t="s">
        <v>186</v>
      </c>
      <c r="C31" s="9">
        <v>30.491999999999877</v>
      </c>
      <c r="D31" s="9">
        <v>24.501153600000002</v>
      </c>
      <c r="E31" s="9">
        <v>27.338129280000004</v>
      </c>
      <c r="F31" s="9">
        <v>27.356208552288006</v>
      </c>
      <c r="G31" s="9">
        <v>21.392344068480007</v>
      </c>
      <c r="H31" s="9">
        <v>27.466299016741939</v>
      </c>
      <c r="I31" s="9">
        <v>226.04972646528</v>
      </c>
      <c r="J31" s="9">
        <v>209.06869536000002</v>
      </c>
      <c r="K31" s="9">
        <v>222.59038464000002</v>
      </c>
      <c r="L31" s="9">
        <v>137.70217728000003</v>
      </c>
      <c r="M31" s="9">
        <v>357.69600000000008</v>
      </c>
      <c r="N31" s="9">
        <v>249.06239999999943</v>
      </c>
      <c r="O31" s="9">
        <v>230.51519999999985</v>
      </c>
      <c r="P31" s="9">
        <v>304.70399999999921</v>
      </c>
      <c r="Q31" s="9">
        <v>370.94399999999956</v>
      </c>
      <c r="R31" s="9">
        <v>394.79039999999907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198.71159718528</v>
      </c>
      <c r="J32" s="10">
        <v>190.75730688000002</v>
      </c>
      <c r="K32" s="10">
        <v>222.59038464000002</v>
      </c>
      <c r="L32" s="10">
        <v>137.70217728000003</v>
      </c>
      <c r="M32" s="10">
        <v>357.69600000000008</v>
      </c>
      <c r="N32" s="10">
        <v>249.06239999999943</v>
      </c>
      <c r="O32" s="10">
        <v>230.51519999999985</v>
      </c>
      <c r="P32" s="10">
        <v>304.70399999999921</v>
      </c>
      <c r="Q32" s="10">
        <v>370.94399999999956</v>
      </c>
      <c r="R32" s="10">
        <v>394.79039999999907</v>
      </c>
    </row>
    <row r="33" spans="1:18" ht="11.25" customHeight="1" x14ac:dyDescent="0.25">
      <c r="A33" s="61" t="s">
        <v>183</v>
      </c>
      <c r="B33" s="62" t="s">
        <v>182</v>
      </c>
      <c r="C33" s="10">
        <v>30.491999999999877</v>
      </c>
      <c r="D33" s="10">
        <v>24.501153600000002</v>
      </c>
      <c r="E33" s="10">
        <v>27.338129280000004</v>
      </c>
      <c r="F33" s="10">
        <v>27.356208552288006</v>
      </c>
      <c r="G33" s="10">
        <v>21.392344068480007</v>
      </c>
      <c r="H33" s="10">
        <v>27.466299016741939</v>
      </c>
      <c r="I33" s="10">
        <v>27.338129280000004</v>
      </c>
      <c r="J33" s="10">
        <v>18.311388480000002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2.9025999999999974</v>
      </c>
      <c r="P34" s="9">
        <v>14.513005775093433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263.87003157130039</v>
      </c>
      <c r="D43" s="9">
        <v>270.22067748000001</v>
      </c>
      <c r="E43" s="9">
        <v>149.53640001487199</v>
      </c>
      <c r="F43" s="9">
        <v>174.97676158606799</v>
      </c>
      <c r="G43" s="9">
        <v>250.98568092000002</v>
      </c>
      <c r="H43" s="9">
        <v>432.29941352262767</v>
      </c>
      <c r="I43" s="9">
        <v>267.11832072837603</v>
      </c>
      <c r="J43" s="9">
        <v>279.83817576000007</v>
      </c>
      <c r="K43" s="9">
        <v>279.83842395350399</v>
      </c>
      <c r="L43" s="9">
        <v>333.81992161393202</v>
      </c>
      <c r="M43" s="9">
        <v>451.41708744596139</v>
      </c>
      <c r="N43" s="9">
        <v>254.3111999999999</v>
      </c>
      <c r="O43" s="9">
        <v>311.5163999999973</v>
      </c>
      <c r="P43" s="9">
        <v>254.31130119692261</v>
      </c>
      <c r="Q43" s="9">
        <v>197.10601578031464</v>
      </c>
      <c r="R43" s="9">
        <v>267.0563783608888</v>
      </c>
    </row>
    <row r="44" spans="1:18" ht="11.25" customHeight="1" x14ac:dyDescent="0.25">
      <c r="A44" s="59" t="s">
        <v>161</v>
      </c>
      <c r="B44" s="60" t="s">
        <v>160</v>
      </c>
      <c r="C44" s="9">
        <v>3693.5270421676487</v>
      </c>
      <c r="D44" s="9">
        <v>2739.9130956000004</v>
      </c>
      <c r="E44" s="9">
        <v>2507.8844543609521</v>
      </c>
      <c r="F44" s="9">
        <v>3223.0902726397444</v>
      </c>
      <c r="G44" s="9">
        <v>2953.4676905091605</v>
      </c>
      <c r="H44" s="9">
        <v>4690.4401467202651</v>
      </c>
      <c r="I44" s="9">
        <v>4170.3074274432965</v>
      </c>
      <c r="J44" s="9">
        <v>3257.1101743200011</v>
      </c>
      <c r="K44" s="9">
        <v>3198.1344117932167</v>
      </c>
      <c r="L44" s="9">
        <v>3325.1591161251367</v>
      </c>
      <c r="M44" s="9">
        <v>3436.5591431458201</v>
      </c>
      <c r="N44" s="9">
        <v>1557.2879999999959</v>
      </c>
      <c r="O44" s="9">
        <v>2117.6639999999884</v>
      </c>
      <c r="P44" s="9">
        <v>1439.6405728695295</v>
      </c>
      <c r="Q44" s="9">
        <v>897.84007188110741</v>
      </c>
      <c r="R44" s="9">
        <v>910.22392624614724</v>
      </c>
    </row>
    <row r="45" spans="1:18" ht="11.25" customHeight="1" x14ac:dyDescent="0.25">
      <c r="A45" s="59" t="s">
        <v>159</v>
      </c>
      <c r="B45" s="60" t="s">
        <v>158</v>
      </c>
      <c r="C45" s="9">
        <v>21.839994336293497</v>
      </c>
      <c r="D45" s="9">
        <v>181.55890728000003</v>
      </c>
      <c r="E45" s="9">
        <v>93.480654536100019</v>
      </c>
      <c r="F45" s="9">
        <v>530.26599279419997</v>
      </c>
      <c r="G45" s="9">
        <v>697.37400914940008</v>
      </c>
      <c r="H45" s="9">
        <v>1886.0760589977795</v>
      </c>
      <c r="I45" s="9">
        <v>1813.0016114337959</v>
      </c>
      <c r="J45" s="9">
        <v>1608.6517956774001</v>
      </c>
      <c r="K45" s="9">
        <v>1222.5043972825199</v>
      </c>
      <c r="L45" s="9">
        <v>1080.9534853875241</v>
      </c>
      <c r="M45" s="9">
        <v>849.79178811724012</v>
      </c>
      <c r="N45" s="9">
        <v>741.12000000000069</v>
      </c>
      <c r="O45" s="9">
        <v>863.66400000000078</v>
      </c>
      <c r="P45" s="9">
        <v>408.18816242843207</v>
      </c>
      <c r="Q45" s="9">
        <v>299.06402394307639</v>
      </c>
      <c r="R45" s="9">
        <v>225.76398170673943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21.839994336293497</v>
      </c>
      <c r="D49" s="10">
        <v>93.480777000000003</v>
      </c>
      <c r="E49" s="10">
        <v>93.480654536100019</v>
      </c>
      <c r="F49" s="10">
        <v>530.26599279419997</v>
      </c>
      <c r="G49" s="10">
        <v>670.98125930940012</v>
      </c>
      <c r="H49" s="10">
        <v>645.84002020232879</v>
      </c>
      <c r="I49" s="10">
        <v>502.2637239906</v>
      </c>
      <c r="J49" s="10">
        <v>371.26147759739996</v>
      </c>
      <c r="K49" s="10">
        <v>193.49312528519997</v>
      </c>
      <c r="L49" s="10">
        <v>180.83884885560002</v>
      </c>
      <c r="M49" s="10">
        <v>40.559989886978457</v>
      </c>
      <c r="N49" s="10">
        <v>37.439999999999991</v>
      </c>
      <c r="O49" s="10">
        <v>124.80000000000008</v>
      </c>
      <c r="P49" s="10">
        <v>59.280023589026463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88.078130280000011</v>
      </c>
      <c r="E51" s="10">
        <v>0</v>
      </c>
      <c r="F51" s="10">
        <v>0</v>
      </c>
      <c r="G51" s="10">
        <v>26.39274984</v>
      </c>
      <c r="H51" s="10">
        <v>1240.2360387954509</v>
      </c>
      <c r="I51" s="10">
        <v>1310.7378874431961</v>
      </c>
      <c r="J51" s="10">
        <v>1237.39031808</v>
      </c>
      <c r="K51" s="10">
        <v>1029.0112719973199</v>
      </c>
      <c r="L51" s="10">
        <v>900.11463653192402</v>
      </c>
      <c r="M51" s="10">
        <v>809.23179823026169</v>
      </c>
      <c r="N51" s="10">
        <v>703.68000000000075</v>
      </c>
      <c r="O51" s="10">
        <v>738.86400000000071</v>
      </c>
      <c r="P51" s="10">
        <v>348.90813883940564</v>
      </c>
      <c r="Q51" s="10">
        <v>299.06402394307639</v>
      </c>
      <c r="R51" s="10">
        <v>225.76398170673943</v>
      </c>
    </row>
    <row r="52" spans="1:18" ht="11.25" customHeight="1" x14ac:dyDescent="0.25">
      <c r="A52" s="53" t="s">
        <v>145</v>
      </c>
      <c r="B52" s="54" t="s">
        <v>144</v>
      </c>
      <c r="C52" s="79">
        <v>15748.352489507353</v>
      </c>
      <c r="D52" s="79">
        <v>17149.7036763346</v>
      </c>
      <c r="E52" s="79">
        <v>19198.541255040003</v>
      </c>
      <c r="F52" s="79">
        <v>18648.891760727161</v>
      </c>
      <c r="G52" s="79">
        <v>18657.348788160001</v>
      </c>
      <c r="H52" s="79">
        <v>20291.895999999979</v>
      </c>
      <c r="I52" s="79">
        <v>21168.158776934008</v>
      </c>
      <c r="J52" s="79">
        <v>21950.612399160003</v>
      </c>
      <c r="K52" s="79">
        <v>20271.779742866256</v>
      </c>
      <c r="L52" s="79">
        <v>18167.767025688398</v>
      </c>
      <c r="M52" s="79">
        <v>23607.685020066776</v>
      </c>
      <c r="N52" s="79">
        <v>23138.776399999937</v>
      </c>
      <c r="O52" s="79">
        <v>18149.571399999902</v>
      </c>
      <c r="P52" s="79">
        <v>15802.496300000115</v>
      </c>
      <c r="Q52" s="79">
        <v>14262.445932374409</v>
      </c>
      <c r="R52" s="79">
        <v>16506.540709886231</v>
      </c>
    </row>
    <row r="53" spans="1:18" ht="11.25" customHeight="1" x14ac:dyDescent="0.25">
      <c r="A53" s="56" t="s">
        <v>143</v>
      </c>
      <c r="B53" s="57" t="s">
        <v>142</v>
      </c>
      <c r="C53" s="8">
        <v>7046.2237214839552</v>
      </c>
      <c r="D53" s="8">
        <v>9867.7750108714936</v>
      </c>
      <c r="E53" s="8">
        <v>11238.513359040002</v>
      </c>
      <c r="F53" s="8">
        <v>11278.949129871193</v>
      </c>
      <c r="G53" s="8">
        <v>11585.195471519999</v>
      </c>
      <c r="H53" s="8">
        <v>12831.191999999968</v>
      </c>
      <c r="I53" s="8">
        <v>12990.465847814008</v>
      </c>
      <c r="J53" s="8">
        <v>13217.372978040003</v>
      </c>
      <c r="K53" s="8">
        <v>13192.254308786258</v>
      </c>
      <c r="L53" s="8">
        <v>13392.108678168397</v>
      </c>
      <c r="M53" s="8">
        <v>17668.241420066763</v>
      </c>
      <c r="N53" s="8">
        <v>18482.481599999934</v>
      </c>
      <c r="O53" s="8">
        <v>12120.180599999911</v>
      </c>
      <c r="P53" s="8">
        <v>10104.227100000115</v>
      </c>
      <c r="Q53" s="8">
        <v>7073.7583323743993</v>
      </c>
      <c r="R53" s="8">
        <v>10068.326709886232</v>
      </c>
    </row>
    <row r="54" spans="1:18" ht="11.25" customHeight="1" x14ac:dyDescent="0.25">
      <c r="A54" s="56" t="s">
        <v>141</v>
      </c>
      <c r="B54" s="57" t="s">
        <v>140</v>
      </c>
      <c r="C54" s="8">
        <v>8702.1287680233982</v>
      </c>
      <c r="D54" s="8">
        <v>7281.9286654631051</v>
      </c>
      <c r="E54" s="8">
        <v>7960.0278960000005</v>
      </c>
      <c r="F54" s="8">
        <v>7369.9426308559687</v>
      </c>
      <c r="G54" s="8">
        <v>7072.1533166400004</v>
      </c>
      <c r="H54" s="8">
        <v>7460.7040000000097</v>
      </c>
      <c r="I54" s="8">
        <v>8177.6929291200004</v>
      </c>
      <c r="J54" s="8">
        <v>8733.2394211200008</v>
      </c>
      <c r="K54" s="8">
        <v>7079.5254340800002</v>
      </c>
      <c r="L54" s="8">
        <v>4775.6583475199996</v>
      </c>
      <c r="M54" s="8">
        <v>5939.4436000000114</v>
      </c>
      <c r="N54" s="8">
        <v>4656.2948000000033</v>
      </c>
      <c r="O54" s="8">
        <v>6029.3907999999947</v>
      </c>
      <c r="P54" s="8">
        <v>5698.2692000000006</v>
      </c>
      <c r="Q54" s="8">
        <v>7188.6876000000084</v>
      </c>
      <c r="R54" s="8">
        <v>6438.2139999999972</v>
      </c>
    </row>
    <row r="55" spans="1:18" ht="11.25" customHeight="1" x14ac:dyDescent="0.25">
      <c r="A55" s="59" t="s">
        <v>139</v>
      </c>
      <c r="B55" s="60" t="s">
        <v>138</v>
      </c>
      <c r="C55" s="9">
        <v>453.62876802340321</v>
      </c>
      <c r="D55" s="9">
        <v>429.62616787190404</v>
      </c>
      <c r="E55" s="9">
        <v>334.60905600000001</v>
      </c>
      <c r="F55" s="9">
        <v>294.25063085596798</v>
      </c>
      <c r="G55" s="9">
        <v>328.47455664</v>
      </c>
      <c r="H55" s="9">
        <v>335.66399999999982</v>
      </c>
      <c r="I55" s="9">
        <v>355.24328112000001</v>
      </c>
      <c r="J55" s="9">
        <v>378.48002112</v>
      </c>
      <c r="K55" s="9">
        <v>408.78073008000007</v>
      </c>
      <c r="L55" s="9">
        <v>261.36685152000001</v>
      </c>
      <c r="M55" s="9">
        <v>247.26360000000031</v>
      </c>
      <c r="N55" s="9">
        <v>152.15879999999993</v>
      </c>
      <c r="O55" s="9">
        <v>261.16080000000005</v>
      </c>
      <c r="P55" s="9">
        <v>283.40520000000146</v>
      </c>
      <c r="Q55" s="9">
        <v>263.69160000000028</v>
      </c>
      <c r="R55" s="9">
        <v>243.08999999999972</v>
      </c>
    </row>
    <row r="56" spans="1:18" ht="11.25" customHeight="1" x14ac:dyDescent="0.25">
      <c r="A56" s="59" t="s">
        <v>137</v>
      </c>
      <c r="B56" s="60" t="s">
        <v>136</v>
      </c>
      <c r="C56" s="9">
        <v>8248.4999999999945</v>
      </c>
      <c r="D56" s="9">
        <v>6852.3024975912012</v>
      </c>
      <c r="E56" s="9">
        <v>7625.4188400000003</v>
      </c>
      <c r="F56" s="9">
        <v>7075.6920000000009</v>
      </c>
      <c r="G56" s="9">
        <v>6743.6787600000007</v>
      </c>
      <c r="H56" s="9">
        <v>7125.04000000001</v>
      </c>
      <c r="I56" s="9">
        <v>7822.4496480000007</v>
      </c>
      <c r="J56" s="9">
        <v>8354.7594000000008</v>
      </c>
      <c r="K56" s="9">
        <v>6670.7447039999997</v>
      </c>
      <c r="L56" s="9">
        <v>4514.2914959999998</v>
      </c>
      <c r="M56" s="9">
        <v>5692.1800000000112</v>
      </c>
      <c r="N56" s="9">
        <v>4444.4400000000041</v>
      </c>
      <c r="O56" s="9">
        <v>5399.6799999999957</v>
      </c>
      <c r="P56" s="9">
        <v>5225.2199999999984</v>
      </c>
      <c r="Q56" s="9">
        <v>6439.4200000000083</v>
      </c>
      <c r="R56" s="9">
        <v>5708.819999999997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59.696000000000019</v>
      </c>
      <c r="O58" s="9">
        <v>368.5499999999991</v>
      </c>
      <c r="P58" s="9">
        <v>189.64400000000074</v>
      </c>
      <c r="Q58" s="9">
        <v>485.57599999999985</v>
      </c>
      <c r="R58" s="9">
        <v>486.30399999999952</v>
      </c>
    </row>
    <row r="59" spans="1:18" ht="11.25" customHeight="1" x14ac:dyDescent="0.25">
      <c r="A59" s="80" t="s">
        <v>131</v>
      </c>
      <c r="B59" s="54">
        <v>7200</v>
      </c>
      <c r="C59" s="79">
        <v>2981.9923000000053</v>
      </c>
      <c r="D59" s="79">
        <v>3026.9006510400004</v>
      </c>
      <c r="E59" s="79">
        <v>3126.7223366399999</v>
      </c>
      <c r="F59" s="79">
        <v>3196.2164664717002</v>
      </c>
      <c r="G59" s="79">
        <v>3446.5356601200001</v>
      </c>
      <c r="H59" s="79">
        <v>3791.8866999999937</v>
      </c>
      <c r="I59" s="79">
        <v>3676.1222352057844</v>
      </c>
      <c r="J59" s="79">
        <v>3691.4827194</v>
      </c>
      <c r="K59" s="79">
        <v>3751.7630005071724</v>
      </c>
      <c r="L59" s="79">
        <v>3970.5955550455319</v>
      </c>
      <c r="M59" s="79">
        <v>4190.7806571660121</v>
      </c>
      <c r="N59" s="79">
        <v>3874.1415999999699</v>
      </c>
      <c r="O59" s="79">
        <v>4249.0111999999936</v>
      </c>
      <c r="P59" s="79">
        <v>4362.08810000003</v>
      </c>
      <c r="Q59" s="79">
        <v>4281.9178274443493</v>
      </c>
      <c r="R59" s="79">
        <v>4853.319590149832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282.99700000000075</v>
      </c>
      <c r="Q60" s="8">
        <v>417.13086628997894</v>
      </c>
      <c r="R60" s="8">
        <v>776.06123827969509</v>
      </c>
    </row>
    <row r="61" spans="1:18" ht="11.25" customHeight="1" x14ac:dyDescent="0.25">
      <c r="A61" s="56" t="s">
        <v>128</v>
      </c>
      <c r="B61" s="57" t="s">
        <v>127</v>
      </c>
      <c r="C61" s="8">
        <v>2981.9923000000053</v>
      </c>
      <c r="D61" s="8">
        <v>3026.9006510400004</v>
      </c>
      <c r="E61" s="8">
        <v>3126.7223366399999</v>
      </c>
      <c r="F61" s="8">
        <v>3196.2164664717002</v>
      </c>
      <c r="G61" s="8">
        <v>3446.5356601200001</v>
      </c>
      <c r="H61" s="8">
        <v>3791.8866999999937</v>
      </c>
      <c r="I61" s="8">
        <v>3676.1222352057844</v>
      </c>
      <c r="J61" s="8">
        <v>3691.4827194</v>
      </c>
      <c r="K61" s="8">
        <v>3751.7630005071724</v>
      </c>
      <c r="L61" s="8">
        <v>3970.5955550455319</v>
      </c>
      <c r="M61" s="8">
        <v>4190.7806571660121</v>
      </c>
      <c r="N61" s="8">
        <v>3874.1415999999699</v>
      </c>
      <c r="O61" s="8">
        <v>4249.0111999999936</v>
      </c>
      <c r="P61" s="8">
        <v>4079.0911000000292</v>
      </c>
      <c r="Q61" s="8">
        <v>3864.7869611543706</v>
      </c>
      <c r="R61" s="8">
        <v>4077.2583518701372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4192.7644000000219</v>
      </c>
      <c r="D64" s="81">
        <v>4230.1928046759122</v>
      </c>
      <c r="E64" s="81">
        <v>4471.8607900799998</v>
      </c>
      <c r="F64" s="81">
        <v>4586.1526444741912</v>
      </c>
      <c r="G64" s="81">
        <v>4903.3858924800006</v>
      </c>
      <c r="H64" s="81">
        <v>7438.0429999999787</v>
      </c>
      <c r="I64" s="81">
        <v>7321.5329615953196</v>
      </c>
      <c r="J64" s="81">
        <v>9088.4726171598941</v>
      </c>
      <c r="K64" s="81">
        <v>9657.2287819428475</v>
      </c>
      <c r="L64" s="81">
        <v>9453.3749659573205</v>
      </c>
      <c r="M64" s="81">
        <v>11523.885770882656</v>
      </c>
      <c r="N64" s="81">
        <v>11398.042999999943</v>
      </c>
      <c r="O64" s="81">
        <v>10615.497598126989</v>
      </c>
      <c r="P64" s="81">
        <v>10763.670600000114</v>
      </c>
      <c r="Q64" s="81">
        <v>11427.925298967315</v>
      </c>
      <c r="R64" s="81">
        <v>12160.842968460769</v>
      </c>
    </row>
    <row r="65" spans="1:18" ht="11.25" customHeight="1" x14ac:dyDescent="0.25">
      <c r="A65" s="71" t="s">
        <v>123</v>
      </c>
      <c r="B65" s="72" t="s">
        <v>122</v>
      </c>
      <c r="C65" s="82">
        <v>786.12799999999947</v>
      </c>
      <c r="D65" s="82">
        <v>741.29302324224022</v>
      </c>
      <c r="E65" s="82">
        <v>807.01407359999996</v>
      </c>
      <c r="F65" s="82">
        <v>831.47246155007952</v>
      </c>
      <c r="G65" s="82">
        <v>844.05888000000004</v>
      </c>
      <c r="H65" s="82">
        <v>2988.7199999999903</v>
      </c>
      <c r="I65" s="82">
        <v>2964.5194947782402</v>
      </c>
      <c r="J65" s="82">
        <v>4696.2194847724795</v>
      </c>
      <c r="K65" s="82">
        <v>5151.3785640575989</v>
      </c>
      <c r="L65" s="82">
        <v>4582.2970453075204</v>
      </c>
      <c r="M65" s="82">
        <v>6335.2783347369204</v>
      </c>
      <c r="N65" s="82">
        <v>6523.7759999999826</v>
      </c>
      <c r="O65" s="82">
        <v>5277.7759999999535</v>
      </c>
      <c r="P65" s="82">
        <v>5532.3520000000617</v>
      </c>
      <c r="Q65" s="82">
        <v>6382.2058133414685</v>
      </c>
      <c r="R65" s="82">
        <v>6785.5222143266337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154.73640000000003</v>
      </c>
      <c r="D67" s="82">
        <v>188.34749591767203</v>
      </c>
      <c r="E67" s="82">
        <v>255.11679648</v>
      </c>
      <c r="F67" s="82">
        <v>268.85684764411201</v>
      </c>
      <c r="G67" s="82">
        <v>300.83665248</v>
      </c>
      <c r="H67" s="82">
        <v>314.22300000000081</v>
      </c>
      <c r="I67" s="82">
        <v>348.15636054108006</v>
      </c>
      <c r="J67" s="82">
        <v>366.67089054741604</v>
      </c>
      <c r="K67" s="82">
        <v>414.66345772924802</v>
      </c>
      <c r="L67" s="82">
        <v>541.09392426180011</v>
      </c>
      <c r="M67" s="82">
        <v>618.50863742157048</v>
      </c>
      <c r="N67" s="82">
        <v>649.46699999999691</v>
      </c>
      <c r="O67" s="82">
        <v>704.12159812705852</v>
      </c>
      <c r="P67" s="82">
        <v>783.01860000000715</v>
      </c>
      <c r="Q67" s="82">
        <v>831.12092962314171</v>
      </c>
      <c r="R67" s="82">
        <v>929.01930316785388</v>
      </c>
    </row>
    <row r="68" spans="1:18" ht="11.25" customHeight="1" x14ac:dyDescent="0.25">
      <c r="A68" s="71" t="s">
        <v>117</v>
      </c>
      <c r="B68" s="72" t="s">
        <v>116</v>
      </c>
      <c r="C68" s="82">
        <v>3251.9000000000224</v>
      </c>
      <c r="D68" s="82">
        <v>3300.5522855159998</v>
      </c>
      <c r="E68" s="82">
        <v>3409.7299199999998</v>
      </c>
      <c r="F68" s="82">
        <v>3485.8233352799998</v>
      </c>
      <c r="G68" s="82">
        <v>3758.4903600000002</v>
      </c>
      <c r="H68" s="82">
        <v>4135.0999999999876</v>
      </c>
      <c r="I68" s="82">
        <v>4008.8571062759997</v>
      </c>
      <c r="J68" s="82">
        <v>4025.5822418399998</v>
      </c>
      <c r="K68" s="82">
        <v>4091.1867601560002</v>
      </c>
      <c r="L68" s="82">
        <v>4329.9839963880004</v>
      </c>
      <c r="M68" s="82">
        <v>4570.098798724166</v>
      </c>
      <c r="N68" s="82">
        <v>4224.7999999999656</v>
      </c>
      <c r="O68" s="82">
        <v>4633.5999999999767</v>
      </c>
      <c r="P68" s="82">
        <v>4448.3000000000447</v>
      </c>
      <c r="Q68" s="82">
        <v>4214.5985560027029</v>
      </c>
      <c r="R68" s="82">
        <v>4446.3014509662817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2945.3005895652332</v>
      </c>
      <c r="D2" s="78">
        <v>2944.1698886571849</v>
      </c>
      <c r="E2" s="78">
        <v>2686.4901361513803</v>
      </c>
      <c r="F2" s="78">
        <v>2856.8316981563285</v>
      </c>
      <c r="G2" s="78">
        <v>2795.3076622089243</v>
      </c>
      <c r="H2" s="78">
        <v>2652.9571510855408</v>
      </c>
      <c r="I2" s="78">
        <v>2683.4679706874044</v>
      </c>
      <c r="J2" s="78">
        <v>2512.0933661915283</v>
      </c>
      <c r="K2" s="78">
        <v>1920.369128448312</v>
      </c>
      <c r="L2" s="78">
        <v>1872.7640467175881</v>
      </c>
      <c r="M2" s="78">
        <v>2154.1696534249613</v>
      </c>
      <c r="N2" s="78">
        <v>1939.2832483274844</v>
      </c>
      <c r="O2" s="78">
        <v>2120.3467842658597</v>
      </c>
      <c r="P2" s="78">
        <v>2176.7521096173864</v>
      </c>
      <c r="Q2" s="78">
        <v>1711.4645021373692</v>
      </c>
      <c r="R2" s="78">
        <v>1873.390339069801</v>
      </c>
    </row>
    <row r="3" spans="1:18" ht="11.25" customHeight="1" x14ac:dyDescent="0.25">
      <c r="A3" s="53" t="s">
        <v>242</v>
      </c>
      <c r="B3" s="54" t="s">
        <v>241</v>
      </c>
      <c r="C3" s="79">
        <v>84.848799048403521</v>
      </c>
      <c r="D3" s="79">
        <v>96.892785962711997</v>
      </c>
      <c r="E3" s="79">
        <v>130.191023078352</v>
      </c>
      <c r="F3" s="79">
        <v>168.50126407140002</v>
      </c>
      <c r="G3" s="79">
        <v>151.99348957884001</v>
      </c>
      <c r="H3" s="79">
        <v>69.547739019353557</v>
      </c>
      <c r="I3" s="79">
        <v>67.195228080600003</v>
      </c>
      <c r="J3" s="79">
        <v>64.05989726448</v>
      </c>
      <c r="K3" s="79">
        <v>121.85952620904</v>
      </c>
      <c r="L3" s="79">
        <v>87.943914869760007</v>
      </c>
      <c r="M3" s="79">
        <v>126.89602931123822</v>
      </c>
      <c r="N3" s="79">
        <v>117.89154565802353</v>
      </c>
      <c r="O3" s="79">
        <v>72.200834273984711</v>
      </c>
      <c r="P3" s="79">
        <v>81.298430618459435</v>
      </c>
      <c r="Q3" s="79">
        <v>93.946429033345424</v>
      </c>
      <c r="R3" s="79">
        <v>72.650315613544677</v>
      </c>
    </row>
    <row r="4" spans="1:18" ht="11.25" customHeight="1" x14ac:dyDescent="0.25">
      <c r="A4" s="56" t="s">
        <v>240</v>
      </c>
      <c r="B4" s="57" t="s">
        <v>239</v>
      </c>
      <c r="C4" s="8">
        <v>84.848799048403521</v>
      </c>
      <c r="D4" s="8">
        <v>96.892785962711997</v>
      </c>
      <c r="E4" s="8">
        <v>130.191023078352</v>
      </c>
      <c r="F4" s="8">
        <v>168.50126407140002</v>
      </c>
      <c r="G4" s="8">
        <v>151.99348957884001</v>
      </c>
      <c r="H4" s="8">
        <v>69.547739019353557</v>
      </c>
      <c r="I4" s="8">
        <v>67.195228080600003</v>
      </c>
      <c r="J4" s="8">
        <v>64.05989726448</v>
      </c>
      <c r="K4" s="8">
        <v>121.85952620904</v>
      </c>
      <c r="L4" s="8">
        <v>87.943914869760007</v>
      </c>
      <c r="M4" s="8">
        <v>126.89602931123822</v>
      </c>
      <c r="N4" s="8">
        <v>117.89154565802353</v>
      </c>
      <c r="O4" s="8">
        <v>72.200834273984711</v>
      </c>
      <c r="P4" s="8">
        <v>81.298430618459435</v>
      </c>
      <c r="Q4" s="8">
        <v>93.946429033345424</v>
      </c>
      <c r="R4" s="8">
        <v>72.650315613544677</v>
      </c>
    </row>
    <row r="5" spans="1:18" ht="11.25" customHeight="1" x14ac:dyDescent="0.25">
      <c r="A5" s="59" t="s">
        <v>238</v>
      </c>
      <c r="B5" s="60" t="s">
        <v>237</v>
      </c>
      <c r="C5" s="9">
        <v>2.4595743972758419</v>
      </c>
      <c r="D5" s="9">
        <v>2.3765861085119999</v>
      </c>
      <c r="E5" s="9">
        <v>4.7690546753520007</v>
      </c>
      <c r="F5" s="9">
        <v>9.9017820000000007</v>
      </c>
      <c r="G5" s="9">
        <v>2.3764276799999999</v>
      </c>
      <c r="H5" s="9">
        <v>2.4596068374422422</v>
      </c>
      <c r="I5" s="9">
        <v>0</v>
      </c>
      <c r="J5" s="9">
        <v>0</v>
      </c>
      <c r="K5" s="9">
        <v>0</v>
      </c>
      <c r="L5" s="9">
        <v>2.3766257156399999</v>
      </c>
      <c r="M5" s="9">
        <v>4.9191430489554087</v>
      </c>
      <c r="N5" s="9">
        <v>5.1135391135224832</v>
      </c>
      <c r="O5" s="9">
        <v>5.1136796359167356</v>
      </c>
      <c r="P5" s="9">
        <v>5.1138283451717657</v>
      </c>
      <c r="Q5" s="9">
        <v>2.4595948842019379</v>
      </c>
      <c r="R5" s="9">
        <v>2.4596111662567157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2.6539329482968426</v>
      </c>
      <c r="O6" s="10">
        <v>2.6540540192355389</v>
      </c>
      <c r="P6" s="10">
        <v>2.6541553821832724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2.4595743972758419</v>
      </c>
      <c r="D8" s="10">
        <v>2.3765861085119999</v>
      </c>
      <c r="E8" s="10">
        <v>4.7690546753520007</v>
      </c>
      <c r="F8" s="10">
        <v>9.9017820000000007</v>
      </c>
      <c r="G8" s="10">
        <v>2.3764276799999999</v>
      </c>
      <c r="H8" s="10">
        <v>2.4596068374422422</v>
      </c>
      <c r="I8" s="10">
        <v>0</v>
      </c>
      <c r="J8" s="10">
        <v>0</v>
      </c>
      <c r="K8" s="10">
        <v>0</v>
      </c>
      <c r="L8" s="10">
        <v>2.3766257156399999</v>
      </c>
      <c r="M8" s="10">
        <v>4.9191430489554087</v>
      </c>
      <c r="N8" s="10">
        <v>2.4596061652256407</v>
      </c>
      <c r="O8" s="10">
        <v>2.4596256166811963</v>
      </c>
      <c r="P8" s="10">
        <v>2.4596729629884932</v>
      </c>
      <c r="Q8" s="10">
        <v>2.4595948842019379</v>
      </c>
      <c r="R8" s="10">
        <v>2.4596111662567157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82.389224651127677</v>
      </c>
      <c r="D11" s="9">
        <v>94.516199854199996</v>
      </c>
      <c r="E11" s="9">
        <v>125.42196840299999</v>
      </c>
      <c r="F11" s="9">
        <v>158.59948207140002</v>
      </c>
      <c r="G11" s="9">
        <v>149.61706189884001</v>
      </c>
      <c r="H11" s="9">
        <v>67.08813218191132</v>
      </c>
      <c r="I11" s="9">
        <v>67.195228080600003</v>
      </c>
      <c r="J11" s="9">
        <v>64.05989726448</v>
      </c>
      <c r="K11" s="9">
        <v>121.85952620904</v>
      </c>
      <c r="L11" s="9">
        <v>85.567289154120004</v>
      </c>
      <c r="M11" s="9">
        <v>121.97688626228282</v>
      </c>
      <c r="N11" s="9">
        <v>112.77800654450105</v>
      </c>
      <c r="O11" s="9">
        <v>67.087154638067972</v>
      </c>
      <c r="P11" s="9">
        <v>76.184602273287666</v>
      </c>
      <c r="Q11" s="9">
        <v>91.48683414914349</v>
      </c>
      <c r="R11" s="9">
        <v>70.190704447287956</v>
      </c>
    </row>
    <row r="12" spans="1:18" ht="11.25" customHeight="1" x14ac:dyDescent="0.25">
      <c r="A12" s="61" t="s">
        <v>224</v>
      </c>
      <c r="B12" s="62" t="s">
        <v>223</v>
      </c>
      <c r="C12" s="10">
        <v>82.389224651127677</v>
      </c>
      <c r="D12" s="10">
        <v>94.516199854199996</v>
      </c>
      <c r="E12" s="10">
        <v>125.42196840299999</v>
      </c>
      <c r="F12" s="10">
        <v>158.59948207140002</v>
      </c>
      <c r="G12" s="10">
        <v>149.61706189884001</v>
      </c>
      <c r="H12" s="10">
        <v>67.08813218191132</v>
      </c>
      <c r="I12" s="10">
        <v>67.195228080600003</v>
      </c>
      <c r="J12" s="10">
        <v>64.05989726448</v>
      </c>
      <c r="K12" s="10">
        <v>121.85952620904</v>
      </c>
      <c r="L12" s="10">
        <v>85.567289154120004</v>
      </c>
      <c r="M12" s="10">
        <v>121.97688626228282</v>
      </c>
      <c r="N12" s="10">
        <v>112.77800654450105</v>
      </c>
      <c r="O12" s="10">
        <v>67.087154638067972</v>
      </c>
      <c r="P12" s="10">
        <v>76.184602273287666</v>
      </c>
      <c r="Q12" s="10">
        <v>91.48683414914349</v>
      </c>
      <c r="R12" s="10">
        <v>70.190704447287956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357.57007490337458</v>
      </c>
      <c r="D21" s="79">
        <v>363.29638451075999</v>
      </c>
      <c r="E21" s="79">
        <v>308.53894276832403</v>
      </c>
      <c r="F21" s="79">
        <v>467.70379967725205</v>
      </c>
      <c r="G21" s="79">
        <v>469.37598871478406</v>
      </c>
      <c r="H21" s="79">
        <v>499.40562661336844</v>
      </c>
      <c r="I21" s="79">
        <v>509.27666674428008</v>
      </c>
      <c r="J21" s="79">
        <v>446.96134447934406</v>
      </c>
      <c r="K21" s="79">
        <v>459.81266716623605</v>
      </c>
      <c r="L21" s="79">
        <v>350.89643198145603</v>
      </c>
      <c r="M21" s="79">
        <v>327.0236323300382</v>
      </c>
      <c r="N21" s="79">
        <v>282.23308050056573</v>
      </c>
      <c r="O21" s="79">
        <v>272.68697438561094</v>
      </c>
      <c r="P21" s="79">
        <v>315.65901481304343</v>
      </c>
      <c r="Q21" s="79">
        <v>258.77715219755112</v>
      </c>
      <c r="R21" s="79">
        <v>316.68891898108745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357.57007490337458</v>
      </c>
      <c r="D30" s="8">
        <v>363.29638451075999</v>
      </c>
      <c r="E30" s="8">
        <v>308.53894276832403</v>
      </c>
      <c r="F30" s="8">
        <v>467.70379967725205</v>
      </c>
      <c r="G30" s="8">
        <v>469.37598871478406</v>
      </c>
      <c r="H30" s="8">
        <v>499.40562661336844</v>
      </c>
      <c r="I30" s="8">
        <v>509.27666674428008</v>
      </c>
      <c r="J30" s="8">
        <v>446.96134447934406</v>
      </c>
      <c r="K30" s="8">
        <v>459.81266716623605</v>
      </c>
      <c r="L30" s="8">
        <v>350.89643198145603</v>
      </c>
      <c r="M30" s="8">
        <v>327.0236323300382</v>
      </c>
      <c r="N30" s="8">
        <v>282.23308050056573</v>
      </c>
      <c r="O30" s="8">
        <v>272.68697438561094</v>
      </c>
      <c r="P30" s="8">
        <v>315.65901481304343</v>
      </c>
      <c r="Q30" s="8">
        <v>258.77715219755112</v>
      </c>
      <c r="R30" s="8">
        <v>316.68891898108745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107.51056234408802</v>
      </c>
      <c r="E34" s="9">
        <v>81.298659990312018</v>
      </c>
      <c r="F34" s="9">
        <v>214.72645041914404</v>
      </c>
      <c r="G34" s="9">
        <v>197.37847371740403</v>
      </c>
      <c r="H34" s="9">
        <v>220.59758676930804</v>
      </c>
      <c r="I34" s="9">
        <v>246.66402652034404</v>
      </c>
      <c r="J34" s="9">
        <v>200.18033621305202</v>
      </c>
      <c r="K34" s="9">
        <v>234.94933734415204</v>
      </c>
      <c r="L34" s="9">
        <v>179.99776423645201</v>
      </c>
      <c r="M34" s="9">
        <v>165.44680703761153</v>
      </c>
      <c r="N34" s="9">
        <v>139.32566378406898</v>
      </c>
      <c r="O34" s="9">
        <v>136.41990899042892</v>
      </c>
      <c r="P34" s="9">
        <v>185.76808079226169</v>
      </c>
      <c r="Q34" s="9">
        <v>150.93419274834312</v>
      </c>
      <c r="R34" s="9">
        <v>177.05544744827208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295.65065882877587</v>
      </c>
      <c r="D43" s="9">
        <v>193.89372919488</v>
      </c>
      <c r="E43" s="9">
        <v>168.316985293236</v>
      </c>
      <c r="F43" s="9">
        <v>206.62968578007602</v>
      </c>
      <c r="G43" s="9">
        <v>219.47103153190801</v>
      </c>
      <c r="H43" s="9">
        <v>244.75212434267513</v>
      </c>
      <c r="I43" s="9">
        <v>222.42859839813602</v>
      </c>
      <c r="J43" s="9">
        <v>200.43998798382003</v>
      </c>
      <c r="K43" s="9">
        <v>187.611238052316</v>
      </c>
      <c r="L43" s="9">
        <v>146.24768096593201</v>
      </c>
      <c r="M43" s="9">
        <v>139.90505662653212</v>
      </c>
      <c r="N43" s="9">
        <v>136.7154044220882</v>
      </c>
      <c r="O43" s="9">
        <v>120.78709021396797</v>
      </c>
      <c r="P43" s="9">
        <v>114.4107483383502</v>
      </c>
      <c r="Q43" s="9">
        <v>98.554977639491625</v>
      </c>
      <c r="R43" s="9">
        <v>130.34560461914114</v>
      </c>
    </row>
    <row r="44" spans="1:18" ht="11.25" customHeight="1" x14ac:dyDescent="0.25">
      <c r="A44" s="59" t="s">
        <v>161</v>
      </c>
      <c r="B44" s="60" t="s">
        <v>160</v>
      </c>
      <c r="C44" s="9">
        <v>61.919416074598715</v>
      </c>
      <c r="D44" s="9">
        <v>61.892092971792017</v>
      </c>
      <c r="E44" s="9">
        <v>58.923297484776008</v>
      </c>
      <c r="F44" s="9">
        <v>46.347663478032011</v>
      </c>
      <c r="G44" s="9">
        <v>52.526483465472012</v>
      </c>
      <c r="H44" s="9">
        <v>34.055915501385236</v>
      </c>
      <c r="I44" s="9">
        <v>40.184041825800008</v>
      </c>
      <c r="J44" s="9">
        <v>46.341020282472009</v>
      </c>
      <c r="K44" s="9">
        <v>37.252091769768008</v>
      </c>
      <c r="L44" s="9">
        <v>24.650986779072003</v>
      </c>
      <c r="M44" s="9">
        <v>21.671768665894522</v>
      </c>
      <c r="N44" s="9">
        <v>6.1920122944085545</v>
      </c>
      <c r="O44" s="9">
        <v>15.479975181214032</v>
      </c>
      <c r="P44" s="9">
        <v>15.480185682431538</v>
      </c>
      <c r="Q44" s="9">
        <v>9.2879818097163795</v>
      </c>
      <c r="R44" s="9">
        <v>9.2878669136742094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2502.8817156134551</v>
      </c>
      <c r="D52" s="79">
        <v>2483.9807181837127</v>
      </c>
      <c r="E52" s="79">
        <v>2247.7601703047044</v>
      </c>
      <c r="F52" s="79">
        <v>2220.6266344076762</v>
      </c>
      <c r="G52" s="79">
        <v>2173.9381839153002</v>
      </c>
      <c r="H52" s="79">
        <v>2084.0037854528186</v>
      </c>
      <c r="I52" s="79">
        <v>2106.9960758625243</v>
      </c>
      <c r="J52" s="79">
        <v>2001.0721244477043</v>
      </c>
      <c r="K52" s="79">
        <v>1338.696935073036</v>
      </c>
      <c r="L52" s="79">
        <v>1433.9236998663721</v>
      </c>
      <c r="M52" s="79">
        <v>1700.2499917836847</v>
      </c>
      <c r="N52" s="79">
        <v>1539.1586221688951</v>
      </c>
      <c r="O52" s="79">
        <v>1775.4589756062642</v>
      </c>
      <c r="P52" s="79">
        <v>1779.7946641858837</v>
      </c>
      <c r="Q52" s="79">
        <v>1358.7409209064726</v>
      </c>
      <c r="R52" s="79">
        <v>1484.051104475169</v>
      </c>
    </row>
    <row r="53" spans="1:18" ht="11.25" customHeight="1" x14ac:dyDescent="0.25">
      <c r="A53" s="56" t="s">
        <v>143</v>
      </c>
      <c r="B53" s="57" t="s">
        <v>142</v>
      </c>
      <c r="C53" s="8">
        <v>2502.8817156134551</v>
      </c>
      <c r="D53" s="8">
        <v>2483.9807181837127</v>
      </c>
      <c r="E53" s="8">
        <v>2247.7601703047044</v>
      </c>
      <c r="F53" s="8">
        <v>2220.6266344076762</v>
      </c>
      <c r="G53" s="8">
        <v>2173.9381839153002</v>
      </c>
      <c r="H53" s="8">
        <v>2084.0037854528186</v>
      </c>
      <c r="I53" s="8">
        <v>2106.9960758625243</v>
      </c>
      <c r="J53" s="8">
        <v>2001.0721244477043</v>
      </c>
      <c r="K53" s="8">
        <v>1338.696935073036</v>
      </c>
      <c r="L53" s="8">
        <v>1433.9236998663721</v>
      </c>
      <c r="M53" s="8">
        <v>1700.2499917836847</v>
      </c>
      <c r="N53" s="8">
        <v>1539.1586221688951</v>
      </c>
      <c r="O53" s="8">
        <v>1775.4589756062642</v>
      </c>
      <c r="P53" s="8">
        <v>1779.7946641858837</v>
      </c>
      <c r="Q53" s="8">
        <v>1358.7409209064726</v>
      </c>
      <c r="R53" s="8">
        <v>1484.051104475169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79.968023473153295</v>
      </c>
      <c r="I64" s="81">
        <v>33.289963580159998</v>
      </c>
      <c r="J64" s="81">
        <v>43.608724064640001</v>
      </c>
      <c r="K64" s="81">
        <v>7.0350900883199996</v>
      </c>
      <c r="L64" s="81">
        <v>7.9721361216000002</v>
      </c>
      <c r="M64" s="81">
        <v>9.29589972849468</v>
      </c>
      <c r="N64" s="81">
        <v>7.3920433711855624</v>
      </c>
      <c r="O64" s="81">
        <v>13.999972886914165</v>
      </c>
      <c r="P64" s="81">
        <v>14.000101490229097</v>
      </c>
      <c r="Q64" s="81">
        <v>13.888147272546139</v>
      </c>
      <c r="R64" s="81">
        <v>13.663889574932041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79.968023473153295</v>
      </c>
      <c r="I65" s="82">
        <v>33.289963580159998</v>
      </c>
      <c r="J65" s="82">
        <v>43.608724064640001</v>
      </c>
      <c r="K65" s="82">
        <v>7.0350900883199996</v>
      </c>
      <c r="L65" s="82">
        <v>7.9721361216000002</v>
      </c>
      <c r="M65" s="82">
        <v>9.29589972849468</v>
      </c>
      <c r="N65" s="82">
        <v>7.3920433711855624</v>
      </c>
      <c r="O65" s="82">
        <v>13.999972886914165</v>
      </c>
      <c r="P65" s="82">
        <v>14.000101490229097</v>
      </c>
      <c r="Q65" s="82">
        <v>13.888147272546139</v>
      </c>
      <c r="R65" s="82">
        <v>13.663889574932041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3264.9236918111874</v>
      </c>
      <c r="D2" s="78">
        <v>3652.6813254432363</v>
      </c>
      <c r="E2" s="78">
        <v>3570.0321172352042</v>
      </c>
      <c r="F2" s="78">
        <v>3559.7026531546567</v>
      </c>
      <c r="G2" s="78">
        <v>3132.1120156680963</v>
      </c>
      <c r="H2" s="78">
        <v>856.19854366212826</v>
      </c>
      <c r="I2" s="78">
        <v>914.73095236273218</v>
      </c>
      <c r="J2" s="78">
        <v>671.20585722277201</v>
      </c>
      <c r="K2" s="78">
        <v>669.95497263895209</v>
      </c>
      <c r="L2" s="78">
        <v>502.61820100358403</v>
      </c>
      <c r="M2" s="78">
        <v>425.25745441191884</v>
      </c>
      <c r="N2" s="78">
        <v>393.08818819784375</v>
      </c>
      <c r="O2" s="78">
        <v>486.38535253338353</v>
      </c>
      <c r="P2" s="78">
        <v>429.81771811300075</v>
      </c>
      <c r="Q2" s="78">
        <v>359.10163001271081</v>
      </c>
      <c r="R2" s="78">
        <v>530.14342021660559</v>
      </c>
    </row>
    <row r="3" spans="1:18" ht="11.25" customHeight="1" x14ac:dyDescent="0.25">
      <c r="A3" s="53" t="s">
        <v>242</v>
      </c>
      <c r="B3" s="54" t="s">
        <v>241</v>
      </c>
      <c r="C3" s="79">
        <v>4.9191962886022296</v>
      </c>
      <c r="D3" s="79">
        <v>2.3766653227680004</v>
      </c>
      <c r="E3" s="79">
        <v>0</v>
      </c>
      <c r="F3" s="79">
        <v>0</v>
      </c>
      <c r="G3" s="79">
        <v>0</v>
      </c>
      <c r="H3" s="79">
        <v>4.9192136748844844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4.9191962886022296</v>
      </c>
      <c r="D4" s="8">
        <v>2.3766653227680004</v>
      </c>
      <c r="E4" s="8">
        <v>0</v>
      </c>
      <c r="F4" s="8">
        <v>0</v>
      </c>
      <c r="G4" s="8">
        <v>0</v>
      </c>
      <c r="H4" s="8">
        <v>4.9192136748844844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4.9191962886022296</v>
      </c>
      <c r="D5" s="9">
        <v>2.3766653227680004</v>
      </c>
      <c r="E5" s="9">
        <v>0</v>
      </c>
      <c r="F5" s="9">
        <v>0</v>
      </c>
      <c r="G5" s="9">
        <v>0</v>
      </c>
      <c r="H5" s="9">
        <v>4.9192136748844844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4.9191962886022296</v>
      </c>
      <c r="D8" s="10">
        <v>2.3766653227680004</v>
      </c>
      <c r="E8" s="10">
        <v>0</v>
      </c>
      <c r="F8" s="10">
        <v>0</v>
      </c>
      <c r="G8" s="10">
        <v>0</v>
      </c>
      <c r="H8" s="10">
        <v>4.9192136748844844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351.77540532841078</v>
      </c>
      <c r="D21" s="79">
        <v>337.33462114134005</v>
      </c>
      <c r="E21" s="79">
        <v>221.22036215010002</v>
      </c>
      <c r="F21" s="79">
        <v>231.29823727371604</v>
      </c>
      <c r="G21" s="79">
        <v>217.74370497606003</v>
      </c>
      <c r="H21" s="79">
        <v>169.83230775467979</v>
      </c>
      <c r="I21" s="79">
        <v>147.38504645487603</v>
      </c>
      <c r="J21" s="79">
        <v>119.12443454858402</v>
      </c>
      <c r="K21" s="79">
        <v>113.055889974588</v>
      </c>
      <c r="L21" s="79">
        <v>70.209752425236005</v>
      </c>
      <c r="M21" s="79">
        <v>58.029159090455252</v>
      </c>
      <c r="N21" s="79">
        <v>49.505149347502673</v>
      </c>
      <c r="O21" s="79">
        <v>51.55274004841926</v>
      </c>
      <c r="P21" s="79">
        <v>66.065208055394123</v>
      </c>
      <c r="Q21" s="79">
        <v>59.976667573681418</v>
      </c>
      <c r="R21" s="79">
        <v>63.447337292384915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351.77540532841078</v>
      </c>
      <c r="D30" s="8">
        <v>337.33462114134005</v>
      </c>
      <c r="E30" s="8">
        <v>221.22036215010002</v>
      </c>
      <c r="F30" s="8">
        <v>231.29823727371604</v>
      </c>
      <c r="G30" s="8">
        <v>217.74370497606003</v>
      </c>
      <c r="H30" s="8">
        <v>169.83230775467979</v>
      </c>
      <c r="I30" s="8">
        <v>147.38504645487603</v>
      </c>
      <c r="J30" s="8">
        <v>119.12443454858402</v>
      </c>
      <c r="K30" s="8">
        <v>113.055889974588</v>
      </c>
      <c r="L30" s="8">
        <v>70.209752425236005</v>
      </c>
      <c r="M30" s="8">
        <v>58.029159090455252</v>
      </c>
      <c r="N30" s="8">
        <v>49.505149347502673</v>
      </c>
      <c r="O30" s="8">
        <v>51.55274004841926</v>
      </c>
      <c r="P30" s="8">
        <v>66.065208055394123</v>
      </c>
      <c r="Q30" s="8">
        <v>59.976667573681418</v>
      </c>
      <c r="R30" s="8">
        <v>63.447337292384915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75.551005877832011</v>
      </c>
      <c r="E34" s="9">
        <v>43.537053291804007</v>
      </c>
      <c r="F34" s="9">
        <v>31.915569317436002</v>
      </c>
      <c r="G34" s="9">
        <v>52.287087893652007</v>
      </c>
      <c r="H34" s="9">
        <v>23.220798607295578</v>
      </c>
      <c r="I34" s="9">
        <v>31.956808920624006</v>
      </c>
      <c r="J34" s="9">
        <v>34.854069370860003</v>
      </c>
      <c r="K34" s="9">
        <v>34.772990356008002</v>
      </c>
      <c r="L34" s="9">
        <v>23.240695939848003</v>
      </c>
      <c r="M34" s="9">
        <v>20.318245678580908</v>
      </c>
      <c r="N34" s="9">
        <v>11.611379617401401</v>
      </c>
      <c r="O34" s="9">
        <v>23.220410040924079</v>
      </c>
      <c r="P34" s="9">
        <v>37.733682915892956</v>
      </c>
      <c r="Q34" s="9">
        <v>34.830967557310025</v>
      </c>
      <c r="R34" s="9">
        <v>31.928437633445597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73.135342767639386</v>
      </c>
      <c r="D43" s="9">
        <v>66.702159320940012</v>
      </c>
      <c r="E43" s="9">
        <v>50.817619944</v>
      </c>
      <c r="F43" s="9">
        <v>50.814145234944</v>
      </c>
      <c r="G43" s="9">
        <v>53.983017845640006</v>
      </c>
      <c r="H43" s="9">
        <v>41.347770324920681</v>
      </c>
      <c r="I43" s="9">
        <v>35.0565568353</v>
      </c>
      <c r="J43" s="9">
        <v>28.540856871540001</v>
      </c>
      <c r="K43" s="9">
        <v>34.967579464116</v>
      </c>
      <c r="L43" s="9">
        <v>22.338128916324003</v>
      </c>
      <c r="M43" s="9">
        <v>22.230913518192448</v>
      </c>
      <c r="N43" s="9">
        <v>28.6050252082476</v>
      </c>
      <c r="O43" s="9">
        <v>19.044344898766763</v>
      </c>
      <c r="P43" s="9">
        <v>19.043526586802983</v>
      </c>
      <c r="Q43" s="9">
        <v>15.857718206655013</v>
      </c>
      <c r="R43" s="9">
        <v>22.230914603068712</v>
      </c>
    </row>
    <row r="44" spans="1:18" ht="11.25" customHeight="1" x14ac:dyDescent="0.25">
      <c r="A44" s="59" t="s">
        <v>161</v>
      </c>
      <c r="B44" s="60" t="s">
        <v>160</v>
      </c>
      <c r="C44" s="9">
        <v>278.64006256077141</v>
      </c>
      <c r="D44" s="9">
        <v>195.08145594256803</v>
      </c>
      <c r="E44" s="9">
        <v>126.86568891429603</v>
      </c>
      <c r="F44" s="9">
        <v>148.56852272133602</v>
      </c>
      <c r="G44" s="9">
        <v>111.47359923676801</v>
      </c>
      <c r="H44" s="9">
        <v>105.26373882246352</v>
      </c>
      <c r="I44" s="9">
        <v>80.371680698952019</v>
      </c>
      <c r="J44" s="9">
        <v>55.729508306184009</v>
      </c>
      <c r="K44" s="9">
        <v>43.315320154464004</v>
      </c>
      <c r="L44" s="9">
        <v>24.630927569064003</v>
      </c>
      <c r="M44" s="9">
        <v>15.479999893681894</v>
      </c>
      <c r="N44" s="9">
        <v>9.2887445218536744</v>
      </c>
      <c r="O44" s="9">
        <v>9.287985108728412</v>
      </c>
      <c r="P44" s="9">
        <v>9.2879985526981841</v>
      </c>
      <c r="Q44" s="9">
        <v>9.2879818097163795</v>
      </c>
      <c r="R44" s="9">
        <v>9.2879850558706032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2908.2290901941742</v>
      </c>
      <c r="D52" s="79">
        <v>3312.9700389791283</v>
      </c>
      <c r="E52" s="79">
        <v>3348.8117550851043</v>
      </c>
      <c r="F52" s="79">
        <v>3328.4044158809406</v>
      </c>
      <c r="G52" s="79">
        <v>2914.3683106920362</v>
      </c>
      <c r="H52" s="79">
        <v>681.447022232564</v>
      </c>
      <c r="I52" s="79">
        <v>767.34590590785615</v>
      </c>
      <c r="J52" s="79">
        <v>552.08142267418805</v>
      </c>
      <c r="K52" s="79">
        <v>556.89908266436407</v>
      </c>
      <c r="L52" s="79">
        <v>432.40844857834804</v>
      </c>
      <c r="M52" s="79">
        <v>367.22829532146358</v>
      </c>
      <c r="N52" s="79">
        <v>343.5830388503411</v>
      </c>
      <c r="O52" s="79">
        <v>434.83261248496427</v>
      </c>
      <c r="P52" s="79">
        <v>363.75251005760663</v>
      </c>
      <c r="Q52" s="79">
        <v>299.12496243902939</v>
      </c>
      <c r="R52" s="79">
        <v>466.69608292422072</v>
      </c>
    </row>
    <row r="53" spans="1:18" ht="11.25" customHeight="1" x14ac:dyDescent="0.25">
      <c r="A53" s="56" t="s">
        <v>143</v>
      </c>
      <c r="B53" s="57" t="s">
        <v>142</v>
      </c>
      <c r="C53" s="8">
        <v>2908.2290901941742</v>
      </c>
      <c r="D53" s="8">
        <v>3312.9700389791283</v>
      </c>
      <c r="E53" s="8">
        <v>3348.8117550851043</v>
      </c>
      <c r="F53" s="8">
        <v>3328.4044158809406</v>
      </c>
      <c r="G53" s="8">
        <v>2914.3683106920362</v>
      </c>
      <c r="H53" s="8">
        <v>681.447022232564</v>
      </c>
      <c r="I53" s="8">
        <v>767.34590590785615</v>
      </c>
      <c r="J53" s="8">
        <v>552.08142267418805</v>
      </c>
      <c r="K53" s="8">
        <v>556.89908266436407</v>
      </c>
      <c r="L53" s="8">
        <v>432.40844857834804</v>
      </c>
      <c r="M53" s="8">
        <v>367.22829532146358</v>
      </c>
      <c r="N53" s="8">
        <v>343.5830388503411</v>
      </c>
      <c r="O53" s="8">
        <v>434.83261248496427</v>
      </c>
      <c r="P53" s="8">
        <v>363.75251005760663</v>
      </c>
      <c r="Q53" s="8">
        <v>299.12496243902939</v>
      </c>
      <c r="R53" s="8">
        <v>466.69608292422072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0.46887470783999996</v>
      </c>
      <c r="J64" s="81">
        <v>0</v>
      </c>
      <c r="K64" s="81">
        <v>0</v>
      </c>
      <c r="L64" s="81">
        <v>0</v>
      </c>
      <c r="M64" s="81">
        <v>0.11199998666530897</v>
      </c>
      <c r="N64" s="81">
        <v>0.22401882532543671</v>
      </c>
      <c r="O64" s="81">
        <v>0</v>
      </c>
      <c r="P64" s="81">
        <v>0.44799780414848484</v>
      </c>
      <c r="Q64" s="81">
        <v>0.44800475072730228</v>
      </c>
      <c r="R64" s="81">
        <v>0.11200051951136311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0.46887470783999996</v>
      </c>
      <c r="J65" s="82">
        <v>0</v>
      </c>
      <c r="K65" s="82">
        <v>0</v>
      </c>
      <c r="L65" s="82">
        <v>0</v>
      </c>
      <c r="M65" s="82">
        <v>0.11199998666530897</v>
      </c>
      <c r="N65" s="82">
        <v>0.22401882532543671</v>
      </c>
      <c r="O65" s="82">
        <v>0</v>
      </c>
      <c r="P65" s="82">
        <v>0.44799780414848484</v>
      </c>
      <c r="Q65" s="82">
        <v>0.44800475072730228</v>
      </c>
      <c r="R65" s="82">
        <v>0.11200051951136311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77.119516893888004</v>
      </c>
      <c r="G2" s="78">
        <v>52.464432870468009</v>
      </c>
      <c r="H2" s="78">
        <v>108.66389169842236</v>
      </c>
      <c r="I2" s="78">
        <v>124.51036823287201</v>
      </c>
      <c r="J2" s="78">
        <v>139.32039524169602</v>
      </c>
      <c r="K2" s="78">
        <v>291.16991064938401</v>
      </c>
      <c r="L2" s="78">
        <v>218.96977833187202</v>
      </c>
      <c r="M2" s="78">
        <v>221.61606938930197</v>
      </c>
      <c r="N2" s="78">
        <v>186.82346530916016</v>
      </c>
      <c r="O2" s="78">
        <v>209.38771787047671</v>
      </c>
      <c r="P2" s="78">
        <v>221.01387674987853</v>
      </c>
      <c r="Q2" s="78">
        <v>201.20660466674045</v>
      </c>
      <c r="R2" s="78">
        <v>288.52389514457673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77.119516893888004</v>
      </c>
      <c r="G21" s="79">
        <v>52.464432870468009</v>
      </c>
      <c r="H21" s="79">
        <v>108.66389169842236</v>
      </c>
      <c r="I21" s="79">
        <v>124.51036823287201</v>
      </c>
      <c r="J21" s="79">
        <v>139.32039524169602</v>
      </c>
      <c r="K21" s="79">
        <v>111.72203490528</v>
      </c>
      <c r="L21" s="79">
        <v>83.915533584648003</v>
      </c>
      <c r="M21" s="79">
        <v>80.918152391711075</v>
      </c>
      <c r="N21" s="79">
        <v>71.53803855026392</v>
      </c>
      <c r="O21" s="79">
        <v>59.151395301165039</v>
      </c>
      <c r="P21" s="79">
        <v>49.964924997002996</v>
      </c>
      <c r="Q21" s="79">
        <v>62.141087804739549</v>
      </c>
      <c r="R21" s="79">
        <v>138.68073641268666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77.119516893888004</v>
      </c>
      <c r="G30" s="8">
        <v>52.464432870468009</v>
      </c>
      <c r="H30" s="8">
        <v>108.66389169842236</v>
      </c>
      <c r="I30" s="8">
        <v>124.51036823287201</v>
      </c>
      <c r="J30" s="8">
        <v>139.32039524169602</v>
      </c>
      <c r="K30" s="8">
        <v>111.72203490528</v>
      </c>
      <c r="L30" s="8">
        <v>83.915533584648003</v>
      </c>
      <c r="M30" s="8">
        <v>80.918152391711075</v>
      </c>
      <c r="N30" s="8">
        <v>71.53803855026392</v>
      </c>
      <c r="O30" s="8">
        <v>59.151395301165039</v>
      </c>
      <c r="P30" s="8">
        <v>49.964924997002996</v>
      </c>
      <c r="Q30" s="8">
        <v>62.141087804739549</v>
      </c>
      <c r="R30" s="8">
        <v>138.68073641268666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17.430931444860004</v>
      </c>
      <c r="G34" s="9">
        <v>14.524186678452004</v>
      </c>
      <c r="H34" s="9">
        <v>20.318198781383632</v>
      </c>
      <c r="I34" s="9">
        <v>23.292582282360005</v>
      </c>
      <c r="J34" s="9">
        <v>31.887644743080006</v>
      </c>
      <c r="K34" s="9">
        <v>23.180831147520003</v>
      </c>
      <c r="L34" s="9">
        <v>17.430535164240002</v>
      </c>
      <c r="M34" s="9">
        <v>14.513032627557797</v>
      </c>
      <c r="N34" s="9">
        <v>14.513089977507192</v>
      </c>
      <c r="O34" s="9">
        <v>11.610205020462029</v>
      </c>
      <c r="P34" s="9">
        <v>8.7077729805906472</v>
      </c>
      <c r="Q34" s="9">
        <v>14.512248559408761</v>
      </c>
      <c r="R34" s="9">
        <v>11.610340957616565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35.057301415811999</v>
      </c>
      <c r="G43" s="9">
        <v>28.542749347008002</v>
      </c>
      <c r="H43" s="9">
        <v>63.577754370576677</v>
      </c>
      <c r="I43" s="9">
        <v>82.704528563904006</v>
      </c>
      <c r="J43" s="9">
        <v>85.766243629248009</v>
      </c>
      <c r="K43" s="9">
        <v>73.026036730295999</v>
      </c>
      <c r="L43" s="9">
        <v>57.086367371280005</v>
      </c>
      <c r="M43" s="9">
        <v>54.021119849207786</v>
      </c>
      <c r="N43" s="9">
        <v>50.832936278348171</v>
      </c>
      <c r="O43" s="9">
        <v>41.349200208217383</v>
      </c>
      <c r="P43" s="9">
        <v>38.161152498846299</v>
      </c>
      <c r="Q43" s="9">
        <v>44.532984950359705</v>
      </c>
      <c r="R43" s="9">
        <v>123.97440043644659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24.631284033216005</v>
      </c>
      <c r="G44" s="9">
        <v>9.3974968450080016</v>
      </c>
      <c r="H44" s="9">
        <v>24.767938546462045</v>
      </c>
      <c r="I44" s="9">
        <v>18.513257386608004</v>
      </c>
      <c r="J44" s="9">
        <v>21.666506869368003</v>
      </c>
      <c r="K44" s="9">
        <v>15.515167027464003</v>
      </c>
      <c r="L44" s="9">
        <v>9.3986310491280012</v>
      </c>
      <c r="M44" s="9">
        <v>12.383999914945495</v>
      </c>
      <c r="N44" s="9">
        <v>6.1920122944085545</v>
      </c>
      <c r="O44" s="9">
        <v>6.1919900724856198</v>
      </c>
      <c r="P44" s="9">
        <v>3.0959995175660504</v>
      </c>
      <c r="Q44" s="9">
        <v>3.0958542949710859</v>
      </c>
      <c r="R44" s="9">
        <v>3.0959950186235239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179.44787574410401</v>
      </c>
      <c r="L52" s="79">
        <v>135.05424474722403</v>
      </c>
      <c r="M52" s="79">
        <v>140.69791699759091</v>
      </c>
      <c r="N52" s="79">
        <v>115.28542675889624</v>
      </c>
      <c r="O52" s="79">
        <v>150.23632256931168</v>
      </c>
      <c r="P52" s="79">
        <v>171.04895175287555</v>
      </c>
      <c r="Q52" s="79">
        <v>139.06551686200089</v>
      </c>
      <c r="R52" s="79">
        <v>149.84315873189007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179.44787574410401</v>
      </c>
      <c r="L53" s="8">
        <v>135.05424474722403</v>
      </c>
      <c r="M53" s="8">
        <v>140.69791699759091</v>
      </c>
      <c r="N53" s="8">
        <v>115.28542675889624</v>
      </c>
      <c r="O53" s="8">
        <v>150.23632256931168</v>
      </c>
      <c r="P53" s="8">
        <v>171.04895175287555</v>
      </c>
      <c r="Q53" s="8">
        <v>139.06551686200089</v>
      </c>
      <c r="R53" s="8">
        <v>149.84315873189007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4048.9118508119755</v>
      </c>
      <c r="D64" s="81">
        <v>4182.7848454022405</v>
      </c>
      <c r="E64" s="81">
        <v>4156.1070046271998</v>
      </c>
      <c r="F64" s="81">
        <v>4230.6565357324798</v>
      </c>
      <c r="G64" s="81">
        <v>4493.8894272652806</v>
      </c>
      <c r="H64" s="81">
        <v>1086.1763188272309</v>
      </c>
      <c r="I64" s="81">
        <v>948.82482805824009</v>
      </c>
      <c r="J64" s="81">
        <v>1073.3854574016</v>
      </c>
      <c r="K64" s="81">
        <v>1188.8288909683201</v>
      </c>
      <c r="L64" s="81">
        <v>1586.9219934355199</v>
      </c>
      <c r="M64" s="81">
        <v>1511.8878199949811</v>
      </c>
      <c r="N64" s="81">
        <v>1058.8542125937661</v>
      </c>
      <c r="O64" s="81">
        <v>1138.8137945131459</v>
      </c>
      <c r="P64" s="81">
        <v>1488.6967031853917</v>
      </c>
      <c r="Q64" s="81">
        <v>1230.5015460585728</v>
      </c>
      <c r="R64" s="81">
        <v>1478.8548596280152</v>
      </c>
    </row>
    <row r="65" spans="1:18" ht="11.25" customHeight="1" x14ac:dyDescent="0.25">
      <c r="A65" s="71" t="s">
        <v>123</v>
      </c>
      <c r="B65" s="72" t="s">
        <v>122</v>
      </c>
      <c r="C65" s="82">
        <v>4048.9118508119755</v>
      </c>
      <c r="D65" s="82">
        <v>4182.7848454022405</v>
      </c>
      <c r="E65" s="82">
        <v>4156.1070046271998</v>
      </c>
      <c r="F65" s="82">
        <v>4230.6565357324798</v>
      </c>
      <c r="G65" s="82">
        <v>4493.8894272652806</v>
      </c>
      <c r="H65" s="82">
        <v>1086.1763188272309</v>
      </c>
      <c r="I65" s="82">
        <v>948.82482805824009</v>
      </c>
      <c r="J65" s="82">
        <v>1073.3854574016</v>
      </c>
      <c r="K65" s="82">
        <v>1188.8288909683201</v>
      </c>
      <c r="L65" s="82">
        <v>1586.9219934355199</v>
      </c>
      <c r="M65" s="82">
        <v>1511.8878199949811</v>
      </c>
      <c r="N65" s="82">
        <v>1058.8542125937661</v>
      </c>
      <c r="O65" s="82">
        <v>1138.8137945131459</v>
      </c>
      <c r="P65" s="82">
        <v>1488.6967031853917</v>
      </c>
      <c r="Q65" s="82">
        <v>1230.5015460585728</v>
      </c>
      <c r="R65" s="82">
        <v>1478.8548596280152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178.85956833328248</v>
      </c>
      <c r="D2" s="78">
        <v>233.17211995840805</v>
      </c>
      <c r="E2" s="78">
        <v>137.15683067015999</v>
      </c>
      <c r="F2" s="78">
        <v>378.29529686631599</v>
      </c>
      <c r="G2" s="78">
        <v>449.22580565551198</v>
      </c>
      <c r="H2" s="78">
        <v>446.29710523401911</v>
      </c>
      <c r="I2" s="78">
        <v>504.94690808146811</v>
      </c>
      <c r="J2" s="78">
        <v>461.21307849723604</v>
      </c>
      <c r="K2" s="78">
        <v>414.39949497799199</v>
      </c>
      <c r="L2" s="78">
        <v>519.60075719263205</v>
      </c>
      <c r="M2" s="78">
        <v>526.40678990277127</v>
      </c>
      <c r="N2" s="78">
        <v>536.92666679870297</v>
      </c>
      <c r="O2" s="78">
        <v>511.08647623483148</v>
      </c>
      <c r="P2" s="78">
        <v>361.19569692075311</v>
      </c>
      <c r="Q2" s="78">
        <v>382.54078848075261</v>
      </c>
      <c r="R2" s="78">
        <v>680.14486658332862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15.568671534116213</v>
      </c>
      <c r="D21" s="79">
        <v>71.039958775020011</v>
      </c>
      <c r="E21" s="79">
        <v>42.691051904076005</v>
      </c>
      <c r="F21" s="79">
        <v>290.45112296065201</v>
      </c>
      <c r="G21" s="79">
        <v>310.36764075379199</v>
      </c>
      <c r="H21" s="79">
        <v>347.78545865129217</v>
      </c>
      <c r="I21" s="79">
        <v>419.21648508016807</v>
      </c>
      <c r="J21" s="79">
        <v>386.28690018440403</v>
      </c>
      <c r="K21" s="79">
        <v>383.17557991266</v>
      </c>
      <c r="L21" s="79">
        <v>377.50019850925202</v>
      </c>
      <c r="M21" s="79">
        <v>389.69194790790317</v>
      </c>
      <c r="N21" s="79">
        <v>377.4905680888329</v>
      </c>
      <c r="O21" s="79">
        <v>330.09057890831468</v>
      </c>
      <c r="P21" s="79">
        <v>290.22291019593069</v>
      </c>
      <c r="Q21" s="79">
        <v>252.89379144463186</v>
      </c>
      <c r="R21" s="79">
        <v>580.23072742140585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15.568671534116213</v>
      </c>
      <c r="D30" s="8">
        <v>71.039958775020011</v>
      </c>
      <c r="E30" s="8">
        <v>42.691051904076005</v>
      </c>
      <c r="F30" s="8">
        <v>290.45112296065201</v>
      </c>
      <c r="G30" s="8">
        <v>310.36764075379199</v>
      </c>
      <c r="H30" s="8">
        <v>347.78545865129217</v>
      </c>
      <c r="I30" s="8">
        <v>419.21648508016807</v>
      </c>
      <c r="J30" s="8">
        <v>386.28690018440403</v>
      </c>
      <c r="K30" s="8">
        <v>383.17557991266</v>
      </c>
      <c r="L30" s="8">
        <v>377.50019850925202</v>
      </c>
      <c r="M30" s="8">
        <v>389.69194790790317</v>
      </c>
      <c r="N30" s="8">
        <v>377.4905680888329</v>
      </c>
      <c r="O30" s="8">
        <v>330.09057890831468</v>
      </c>
      <c r="P30" s="8">
        <v>290.22291019593069</v>
      </c>
      <c r="Q30" s="8">
        <v>252.89379144463186</v>
      </c>
      <c r="R30" s="8">
        <v>580.23072742140585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17.441895208680002</v>
      </c>
      <c r="E34" s="9">
        <v>14.538716967852002</v>
      </c>
      <c r="F34" s="9">
        <v>14.541226745112001</v>
      </c>
      <c r="G34" s="9">
        <v>40.680979607340007</v>
      </c>
      <c r="H34" s="9">
        <v>34.83119791094343</v>
      </c>
      <c r="I34" s="9">
        <v>58.061160714132008</v>
      </c>
      <c r="J34" s="9">
        <v>40.639607910612007</v>
      </c>
      <c r="K34" s="9">
        <v>37.722084311340005</v>
      </c>
      <c r="L34" s="9">
        <v>34.861043909772</v>
      </c>
      <c r="M34" s="9">
        <v>37.733884831650364</v>
      </c>
      <c r="N34" s="9">
        <v>34.831415946017309</v>
      </c>
      <c r="O34" s="9">
        <v>31.931004316843968</v>
      </c>
      <c r="P34" s="9">
        <v>20.319930733907608</v>
      </c>
      <c r="Q34" s="9">
        <v>11.61032251910331</v>
      </c>
      <c r="R34" s="9">
        <v>46.441363830466301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3.1859191577954067</v>
      </c>
      <c r="D43" s="9">
        <v>41.278954125708005</v>
      </c>
      <c r="E43" s="9">
        <v>15.831767233152</v>
      </c>
      <c r="F43" s="9">
        <v>251.25239586423601</v>
      </c>
      <c r="G43" s="9">
        <v>247.96817532255599</v>
      </c>
      <c r="H43" s="9">
        <v>247.93842205588575</v>
      </c>
      <c r="I43" s="9">
        <v>317.76018864735602</v>
      </c>
      <c r="J43" s="9">
        <v>317.798627616288</v>
      </c>
      <c r="K43" s="9">
        <v>317.61620539084799</v>
      </c>
      <c r="L43" s="9">
        <v>318.00822703041604</v>
      </c>
      <c r="M43" s="9">
        <v>317.9020633101527</v>
      </c>
      <c r="N43" s="9">
        <v>317.8911029651814</v>
      </c>
      <c r="O43" s="9">
        <v>273.38933322211312</v>
      </c>
      <c r="P43" s="9">
        <v>257.51788807507569</v>
      </c>
      <c r="Q43" s="9">
        <v>228.89949317924007</v>
      </c>
      <c r="R43" s="9">
        <v>524.50137853506885</v>
      </c>
    </row>
    <row r="44" spans="1:18" ht="11.25" customHeight="1" x14ac:dyDescent="0.25">
      <c r="A44" s="59" t="s">
        <v>161</v>
      </c>
      <c r="B44" s="60" t="s">
        <v>160</v>
      </c>
      <c r="C44" s="9">
        <v>12.382752376320806</v>
      </c>
      <c r="D44" s="9">
        <v>12.319109440632001</v>
      </c>
      <c r="E44" s="9">
        <v>12.320567703072001</v>
      </c>
      <c r="F44" s="9">
        <v>24.657500351304005</v>
      </c>
      <c r="G44" s="9">
        <v>21.718485823896003</v>
      </c>
      <c r="H44" s="9">
        <v>65.015838684462992</v>
      </c>
      <c r="I44" s="9">
        <v>43.39513571868001</v>
      </c>
      <c r="J44" s="9">
        <v>27.848664657504003</v>
      </c>
      <c r="K44" s="9">
        <v>27.837290210472009</v>
      </c>
      <c r="L44" s="9">
        <v>24.630927569064003</v>
      </c>
      <c r="M44" s="9">
        <v>34.055999766100093</v>
      </c>
      <c r="N44" s="9">
        <v>24.768049177634186</v>
      </c>
      <c r="O44" s="9">
        <v>24.770241369357592</v>
      </c>
      <c r="P44" s="9">
        <v>12.385091386947385</v>
      </c>
      <c r="Q44" s="9">
        <v>12.383975746288497</v>
      </c>
      <c r="R44" s="9">
        <v>9.2879850558706032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163.29089679916626</v>
      </c>
      <c r="D52" s="79">
        <v>162.13216118338804</v>
      </c>
      <c r="E52" s="79">
        <v>94.465778766084</v>
      </c>
      <c r="F52" s="79">
        <v>87.844173905664007</v>
      </c>
      <c r="G52" s="79">
        <v>138.85816490172002</v>
      </c>
      <c r="H52" s="79">
        <v>98.511646582726954</v>
      </c>
      <c r="I52" s="79">
        <v>85.730423001300011</v>
      </c>
      <c r="J52" s="79">
        <v>74.926178312832008</v>
      </c>
      <c r="K52" s="79">
        <v>31.223915065332005</v>
      </c>
      <c r="L52" s="79">
        <v>142.10055868338003</v>
      </c>
      <c r="M52" s="79">
        <v>136.7148419948681</v>
      </c>
      <c r="N52" s="79">
        <v>159.43609870987007</v>
      </c>
      <c r="O52" s="79">
        <v>180.9958973265168</v>
      </c>
      <c r="P52" s="79">
        <v>70.972786724822384</v>
      </c>
      <c r="Q52" s="79">
        <v>129.64699703612075</v>
      </c>
      <c r="R52" s="79">
        <v>99.914139161922833</v>
      </c>
    </row>
    <row r="53" spans="1:18" ht="11.25" customHeight="1" x14ac:dyDescent="0.25">
      <c r="A53" s="56" t="s">
        <v>143</v>
      </c>
      <c r="B53" s="57" t="s">
        <v>142</v>
      </c>
      <c r="C53" s="8">
        <v>163.29089679916626</v>
      </c>
      <c r="D53" s="8">
        <v>162.13216118338804</v>
      </c>
      <c r="E53" s="8">
        <v>94.465778766084</v>
      </c>
      <c r="F53" s="8">
        <v>87.844173905664007</v>
      </c>
      <c r="G53" s="8">
        <v>138.85816490172002</v>
      </c>
      <c r="H53" s="8">
        <v>98.511646582726954</v>
      </c>
      <c r="I53" s="8">
        <v>85.730423001300011</v>
      </c>
      <c r="J53" s="8">
        <v>74.926178312832008</v>
      </c>
      <c r="K53" s="8">
        <v>31.223915065332005</v>
      </c>
      <c r="L53" s="8">
        <v>142.10055868338003</v>
      </c>
      <c r="M53" s="8">
        <v>136.7148419948681</v>
      </c>
      <c r="N53" s="8">
        <v>159.43609870987007</v>
      </c>
      <c r="O53" s="8">
        <v>180.9958973265168</v>
      </c>
      <c r="P53" s="8">
        <v>70.972786724822384</v>
      </c>
      <c r="Q53" s="8">
        <v>129.64699703612075</v>
      </c>
      <c r="R53" s="8">
        <v>99.914139161922833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163.74404806407591</v>
      </c>
      <c r="I64" s="81">
        <v>147.70134759744002</v>
      </c>
      <c r="J64" s="81">
        <v>79.249532302079999</v>
      </c>
      <c r="K64" s="81">
        <v>48.280214828160005</v>
      </c>
      <c r="L64" s="81">
        <v>70.342272725759997</v>
      </c>
      <c r="M64" s="81">
        <v>86.127989745620951</v>
      </c>
      <c r="N64" s="81">
        <v>74.704438311830089</v>
      </c>
      <c r="O64" s="81">
        <v>85.799735106660506</v>
      </c>
      <c r="P64" s="81">
        <v>37.859156537104973</v>
      </c>
      <c r="Q64" s="81">
        <v>38.192404999501875</v>
      </c>
      <c r="R64" s="81">
        <v>42.246567302827074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163.74404806407591</v>
      </c>
      <c r="I65" s="82">
        <v>147.70134759744002</v>
      </c>
      <c r="J65" s="82">
        <v>79.249532302079999</v>
      </c>
      <c r="K65" s="82">
        <v>48.280214828160005</v>
      </c>
      <c r="L65" s="82">
        <v>70.342272725759997</v>
      </c>
      <c r="M65" s="82">
        <v>86.127989745620951</v>
      </c>
      <c r="N65" s="82">
        <v>74.704438311830089</v>
      </c>
      <c r="O65" s="82">
        <v>85.799735106660506</v>
      </c>
      <c r="P65" s="82">
        <v>37.859156537104973</v>
      </c>
      <c r="Q65" s="82">
        <v>38.192404999501875</v>
      </c>
      <c r="R65" s="82">
        <v>30.0161392290448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12.230428073782278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3063.5629362793979</v>
      </c>
      <c r="D2" s="78">
        <v>3636.8836053932878</v>
      </c>
      <c r="E2" s="78">
        <v>4958.5087299074048</v>
      </c>
      <c r="F2" s="78">
        <v>4782.9040444083957</v>
      </c>
      <c r="G2" s="78">
        <v>4491.9467778141006</v>
      </c>
      <c r="H2" s="78">
        <v>4174.7177270631719</v>
      </c>
      <c r="I2" s="78">
        <v>3789.6455682538199</v>
      </c>
      <c r="J2" s="78">
        <v>3285.0202850823239</v>
      </c>
      <c r="K2" s="78">
        <v>3358.2988183840562</v>
      </c>
      <c r="L2" s="78">
        <v>2620.2824062163645</v>
      </c>
      <c r="M2" s="78">
        <v>2642.6420255906751</v>
      </c>
      <c r="N2" s="78">
        <v>2383.6802470004386</v>
      </c>
      <c r="O2" s="78">
        <v>2469.7848551497809</v>
      </c>
      <c r="P2" s="78">
        <v>2684.0590785866762</v>
      </c>
      <c r="Q2" s="78">
        <v>2385.7200783827357</v>
      </c>
      <c r="R2" s="78">
        <v>2318.4929057152972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2830.0743276106455</v>
      </c>
      <c r="D21" s="79">
        <v>3405.0579109525079</v>
      </c>
      <c r="E21" s="79">
        <v>4619.1326845804924</v>
      </c>
      <c r="F21" s="79">
        <v>4402.6374311131676</v>
      </c>
      <c r="G21" s="79">
        <v>4056.4826646406923</v>
      </c>
      <c r="H21" s="79">
        <v>3735.2301192447881</v>
      </c>
      <c r="I21" s="79">
        <v>3655.755762016644</v>
      </c>
      <c r="J21" s="79">
        <v>2994.9455835351</v>
      </c>
      <c r="K21" s="79">
        <v>2575.210843455588</v>
      </c>
      <c r="L21" s="79">
        <v>2005.9016677067161</v>
      </c>
      <c r="M21" s="79">
        <v>1799.3342217068414</v>
      </c>
      <c r="N21" s="79">
        <v>1773.8175344476615</v>
      </c>
      <c r="O21" s="79">
        <v>1764.3408525869245</v>
      </c>
      <c r="P21" s="79">
        <v>1980.452665702267</v>
      </c>
      <c r="Q21" s="79">
        <v>1748.4245845141377</v>
      </c>
      <c r="R21" s="79">
        <v>1656.2772409772952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2830.0743276106455</v>
      </c>
      <c r="D30" s="8">
        <v>3405.0579109525079</v>
      </c>
      <c r="E30" s="8">
        <v>4619.1326845804924</v>
      </c>
      <c r="F30" s="8">
        <v>4402.6374311131676</v>
      </c>
      <c r="G30" s="8">
        <v>4056.4826646406923</v>
      </c>
      <c r="H30" s="8">
        <v>3735.2301192447881</v>
      </c>
      <c r="I30" s="8">
        <v>3655.755762016644</v>
      </c>
      <c r="J30" s="8">
        <v>2994.9455835351</v>
      </c>
      <c r="K30" s="8">
        <v>2575.210843455588</v>
      </c>
      <c r="L30" s="8">
        <v>2005.9016677067161</v>
      </c>
      <c r="M30" s="8">
        <v>1799.3342217068414</v>
      </c>
      <c r="N30" s="8">
        <v>1773.8175344476615</v>
      </c>
      <c r="O30" s="8">
        <v>1764.3408525869245</v>
      </c>
      <c r="P30" s="8">
        <v>1980.452665702267</v>
      </c>
      <c r="Q30" s="8">
        <v>1748.4245845141377</v>
      </c>
      <c r="R30" s="8">
        <v>1656.2772409772952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2508.0902553181986</v>
      </c>
      <c r="D43" s="9">
        <v>3299.739864315804</v>
      </c>
      <c r="E43" s="9">
        <v>4619.1326845804924</v>
      </c>
      <c r="F43" s="9">
        <v>4402.6374311131676</v>
      </c>
      <c r="G43" s="9">
        <v>4056.4826646406923</v>
      </c>
      <c r="H43" s="9">
        <v>3735.2301192447881</v>
      </c>
      <c r="I43" s="9">
        <v>3655.755762016644</v>
      </c>
      <c r="J43" s="9">
        <v>2994.9455835351</v>
      </c>
      <c r="K43" s="9">
        <v>2575.210843455588</v>
      </c>
      <c r="L43" s="9">
        <v>2005.9016677067161</v>
      </c>
      <c r="M43" s="9">
        <v>1799.3342217068414</v>
      </c>
      <c r="N43" s="9">
        <v>1773.8175344476615</v>
      </c>
      <c r="O43" s="9">
        <v>1764.3408525869245</v>
      </c>
      <c r="P43" s="9">
        <v>1980.452665702267</v>
      </c>
      <c r="Q43" s="9">
        <v>1748.4245845141377</v>
      </c>
      <c r="R43" s="9">
        <v>1656.2772409772952</v>
      </c>
    </row>
    <row r="44" spans="1:18" ht="11.25" customHeight="1" x14ac:dyDescent="0.25">
      <c r="A44" s="59" t="s">
        <v>161</v>
      </c>
      <c r="B44" s="60" t="s">
        <v>160</v>
      </c>
      <c r="C44" s="9">
        <v>321.98407229244702</v>
      </c>
      <c r="D44" s="9">
        <v>105.31804663670403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233.48860866875233</v>
      </c>
      <c r="D52" s="79">
        <v>231.82569444078001</v>
      </c>
      <c r="E52" s="79">
        <v>339.37604532691205</v>
      </c>
      <c r="F52" s="79">
        <v>380.26661329522801</v>
      </c>
      <c r="G52" s="79">
        <v>435.46411317340801</v>
      </c>
      <c r="H52" s="79">
        <v>439.48760781838342</v>
      </c>
      <c r="I52" s="79">
        <v>133.889806237176</v>
      </c>
      <c r="J52" s="79">
        <v>290.07470154722404</v>
      </c>
      <c r="K52" s="79">
        <v>783.08797492846804</v>
      </c>
      <c r="L52" s="79">
        <v>614.38073850964815</v>
      </c>
      <c r="M52" s="79">
        <v>843.3078038838338</v>
      </c>
      <c r="N52" s="79">
        <v>609.86271255277734</v>
      </c>
      <c r="O52" s="79">
        <v>705.44400256285621</v>
      </c>
      <c r="P52" s="79">
        <v>703.60641288440888</v>
      </c>
      <c r="Q52" s="79">
        <v>637.2954938685981</v>
      </c>
      <c r="R52" s="79">
        <v>661.64365933504769</v>
      </c>
    </row>
    <row r="53" spans="1:18" ht="11.25" customHeight="1" x14ac:dyDescent="0.25">
      <c r="A53" s="56" t="s">
        <v>143</v>
      </c>
      <c r="B53" s="57" t="s">
        <v>142</v>
      </c>
      <c r="C53" s="8">
        <v>233.48860866875233</v>
      </c>
      <c r="D53" s="8">
        <v>231.82569444078001</v>
      </c>
      <c r="E53" s="8">
        <v>339.37604532691205</v>
      </c>
      <c r="F53" s="8">
        <v>380.26661329522801</v>
      </c>
      <c r="G53" s="8">
        <v>435.46411317340801</v>
      </c>
      <c r="H53" s="8">
        <v>439.48760781838342</v>
      </c>
      <c r="I53" s="8">
        <v>133.889806237176</v>
      </c>
      <c r="J53" s="8">
        <v>290.07470154722404</v>
      </c>
      <c r="K53" s="8">
        <v>783.08797492846804</v>
      </c>
      <c r="L53" s="8">
        <v>614.38073850964815</v>
      </c>
      <c r="M53" s="8">
        <v>843.3078038838338</v>
      </c>
      <c r="N53" s="8">
        <v>609.86271255277734</v>
      </c>
      <c r="O53" s="8">
        <v>705.44400256285621</v>
      </c>
      <c r="P53" s="8">
        <v>703.60641288440888</v>
      </c>
      <c r="Q53" s="8">
        <v>637.2954938685981</v>
      </c>
      <c r="R53" s="8">
        <v>661.64365933504769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0.57200540295432822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0.57200540295432822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120.51203537410804</v>
      </c>
      <c r="I64" s="81">
        <v>104.57054842752</v>
      </c>
      <c r="J64" s="81">
        <v>48.768924919680003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0.60060144897668089</v>
      </c>
      <c r="R64" s="81">
        <v>0.6552015039526331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120.51203537410804</v>
      </c>
      <c r="I65" s="82">
        <v>104.57054842752</v>
      </c>
      <c r="J65" s="82">
        <v>48.768924919680003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0.60060144897668089</v>
      </c>
      <c r="R67" s="82">
        <v>0.6552015039526331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6447.307863086191</v>
      </c>
      <c r="D2" s="78">
        <v>6613.5148754243046</v>
      </c>
      <c r="E2" s="78">
        <v>2560.9394089945808</v>
      </c>
      <c r="F2" s="78">
        <v>1759.8986225648641</v>
      </c>
      <c r="G2" s="78">
        <v>1802.8033674430321</v>
      </c>
      <c r="H2" s="78">
        <v>1580.9919413098532</v>
      </c>
      <c r="I2" s="78">
        <v>1845.1185429713041</v>
      </c>
      <c r="J2" s="78">
        <v>1890.5955644457003</v>
      </c>
      <c r="K2" s="78">
        <v>2421.0592739713443</v>
      </c>
      <c r="L2" s="78">
        <v>2201.5574271727564</v>
      </c>
      <c r="M2" s="78">
        <v>3208.9783048670711</v>
      </c>
      <c r="N2" s="78">
        <v>3780.6921103201876</v>
      </c>
      <c r="O2" s="78">
        <v>1621.5855842843175</v>
      </c>
      <c r="P2" s="78">
        <v>996.56383341325466</v>
      </c>
      <c r="Q2" s="78">
        <v>745.62073224750077</v>
      </c>
      <c r="R2" s="78">
        <v>796.70305799208438</v>
      </c>
    </row>
    <row r="3" spans="1:18" ht="11.25" customHeight="1" x14ac:dyDescent="0.25">
      <c r="A3" s="53" t="s">
        <v>242</v>
      </c>
      <c r="B3" s="54" t="s">
        <v>241</v>
      </c>
      <c r="C3" s="79">
        <v>4052.7532991585408</v>
      </c>
      <c r="D3" s="79">
        <v>3907.1884173729122</v>
      </c>
      <c r="E3" s="79">
        <v>44.124704459280004</v>
      </c>
      <c r="F3" s="79">
        <v>89.90989488712799</v>
      </c>
      <c r="G3" s="79">
        <v>68.505647913719997</v>
      </c>
      <c r="H3" s="79">
        <v>61.811720987051238</v>
      </c>
      <c r="I3" s="79">
        <v>63.431204027039996</v>
      </c>
      <c r="J3" s="79">
        <v>87.531651559440007</v>
      </c>
      <c r="K3" s="79">
        <v>115.02205308072</v>
      </c>
      <c r="L3" s="79">
        <v>87.533427599999996</v>
      </c>
      <c r="M3" s="79">
        <v>89.283987063203696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3961.7522899624346</v>
      </c>
      <c r="D4" s="8">
        <v>3805.6950572512324</v>
      </c>
      <c r="E4" s="8">
        <v>4.7980074859200004</v>
      </c>
      <c r="F4" s="8">
        <v>2.3764672871280004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2680.9619772882052</v>
      </c>
      <c r="D5" s="9">
        <v>2302.4387527899121</v>
      </c>
      <c r="E5" s="9">
        <v>4.7980074859200004</v>
      </c>
      <c r="F5" s="9">
        <v>2.3764672871280004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2680.9619772882052</v>
      </c>
      <c r="D8" s="10">
        <v>2302.4387527899121</v>
      </c>
      <c r="E8" s="10">
        <v>4.7980074859200004</v>
      </c>
      <c r="F8" s="10">
        <v>2.3764672871280004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1280.7903126742297</v>
      </c>
      <c r="D11" s="9">
        <v>1503.25630446132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1280.7903126742297</v>
      </c>
      <c r="D12" s="10">
        <v>1503.25630446132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91.00100919610604</v>
      </c>
      <c r="D15" s="8">
        <v>101.49336012167997</v>
      </c>
      <c r="E15" s="8">
        <v>39.326696973360001</v>
      </c>
      <c r="F15" s="8">
        <v>87.533427599999996</v>
      </c>
      <c r="G15" s="8">
        <v>68.505647913719997</v>
      </c>
      <c r="H15" s="8">
        <v>61.811720987051238</v>
      </c>
      <c r="I15" s="8">
        <v>63.431204027039996</v>
      </c>
      <c r="J15" s="8">
        <v>87.531651559440007</v>
      </c>
      <c r="K15" s="8">
        <v>115.02205308072</v>
      </c>
      <c r="L15" s="8">
        <v>87.533427599999996</v>
      </c>
      <c r="M15" s="8">
        <v>89.283987063203696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91.00100919610604</v>
      </c>
      <c r="D16" s="9">
        <v>101.49336012167997</v>
      </c>
      <c r="E16" s="9">
        <v>39.326696973360001</v>
      </c>
      <c r="F16" s="9">
        <v>87.533427599999996</v>
      </c>
      <c r="G16" s="9">
        <v>68.505647913719997</v>
      </c>
      <c r="H16" s="9">
        <v>61.811720987051238</v>
      </c>
      <c r="I16" s="9">
        <v>63.431204027039996</v>
      </c>
      <c r="J16" s="9">
        <v>87.531651559440007</v>
      </c>
      <c r="K16" s="9">
        <v>115.02205308072</v>
      </c>
      <c r="L16" s="9">
        <v>87.533427599999996</v>
      </c>
      <c r="M16" s="9">
        <v>89.283987063203696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1616.2603765382041</v>
      </c>
      <c r="D21" s="79">
        <v>1910.2618655056081</v>
      </c>
      <c r="E21" s="79">
        <v>1266.8665036850641</v>
      </c>
      <c r="F21" s="79">
        <v>917.86665270582012</v>
      </c>
      <c r="G21" s="79">
        <v>874.12622175216006</v>
      </c>
      <c r="H21" s="79">
        <v>789.48717527637314</v>
      </c>
      <c r="I21" s="79">
        <v>1120.7012033263679</v>
      </c>
      <c r="J21" s="79">
        <v>1020.6349862907241</v>
      </c>
      <c r="K21" s="79">
        <v>826.06204019368806</v>
      </c>
      <c r="L21" s="79">
        <v>1412.1402965780401</v>
      </c>
      <c r="M21" s="79">
        <v>1016.4063177744903</v>
      </c>
      <c r="N21" s="79">
        <v>1767.7131891704469</v>
      </c>
      <c r="O21" s="79">
        <v>878.81900070788402</v>
      </c>
      <c r="P21" s="79">
        <v>182.30377439074891</v>
      </c>
      <c r="Q21" s="79">
        <v>127.84802287417446</v>
      </c>
      <c r="R21" s="79">
        <v>135.50819883294648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1616.2603765382041</v>
      </c>
      <c r="D30" s="8">
        <v>1910.2618655056081</v>
      </c>
      <c r="E30" s="8">
        <v>1266.8665036850641</v>
      </c>
      <c r="F30" s="8">
        <v>917.86665270582012</v>
      </c>
      <c r="G30" s="8">
        <v>874.12622175216006</v>
      </c>
      <c r="H30" s="8">
        <v>789.48717527637314</v>
      </c>
      <c r="I30" s="8">
        <v>1120.7012033263679</v>
      </c>
      <c r="J30" s="8">
        <v>1020.6349862907241</v>
      </c>
      <c r="K30" s="8">
        <v>826.06204019368806</v>
      </c>
      <c r="L30" s="8">
        <v>1412.1402965780401</v>
      </c>
      <c r="M30" s="8">
        <v>1016.4063177744903</v>
      </c>
      <c r="N30" s="8">
        <v>1767.7131891704469</v>
      </c>
      <c r="O30" s="8">
        <v>878.81900070788402</v>
      </c>
      <c r="P30" s="8">
        <v>182.30377439074891</v>
      </c>
      <c r="Q30" s="8">
        <v>127.84802287417446</v>
      </c>
      <c r="R30" s="8">
        <v>135.50819883294648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319.28585229009042</v>
      </c>
      <c r="D34" s="9">
        <v>150.86979131234403</v>
      </c>
      <c r="E34" s="9">
        <v>153.77162219906401</v>
      </c>
      <c r="F34" s="9">
        <v>98.742774370464019</v>
      </c>
      <c r="G34" s="9">
        <v>101.71627921198801</v>
      </c>
      <c r="H34" s="9">
        <v>98.68839408100628</v>
      </c>
      <c r="I34" s="9">
        <v>98.749035604260015</v>
      </c>
      <c r="J34" s="9">
        <v>98.745257729016018</v>
      </c>
      <c r="K34" s="9">
        <v>101.68949064207601</v>
      </c>
      <c r="L34" s="9">
        <v>63.900778349160007</v>
      </c>
      <c r="M34" s="9">
        <v>60.954737035742689</v>
      </c>
      <c r="N34" s="9">
        <v>69.662831892034617</v>
      </c>
      <c r="O34" s="9">
        <v>58.051025102310135</v>
      </c>
      <c r="P34" s="9">
        <v>75.469628517775746</v>
      </c>
      <c r="Q34" s="9">
        <v>52.246451335965041</v>
      </c>
      <c r="R34" s="9">
        <v>69.662045745699317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286.09479070502158</v>
      </c>
      <c r="D43" s="9">
        <v>184.32307743876001</v>
      </c>
      <c r="E43" s="9">
        <v>143.037422088444</v>
      </c>
      <c r="F43" s="9">
        <v>152.58871475125201</v>
      </c>
      <c r="G43" s="9">
        <v>146.19388502394</v>
      </c>
      <c r="H43" s="9">
        <v>123.96921102794303</v>
      </c>
      <c r="I43" s="9">
        <v>136.77677197423199</v>
      </c>
      <c r="J43" s="9">
        <v>133.38675895147199</v>
      </c>
      <c r="K43" s="9">
        <v>79.428188165975996</v>
      </c>
      <c r="L43" s="9">
        <v>50.872470708384007</v>
      </c>
      <c r="M43" s="9">
        <v>57.207550786815276</v>
      </c>
      <c r="N43" s="9">
        <v>60.391899514364233</v>
      </c>
      <c r="O43" s="9">
        <v>28.603568602816974</v>
      </c>
      <c r="P43" s="9">
        <v>60.392760731202436</v>
      </c>
      <c r="Q43" s="9">
        <v>50.833620045632394</v>
      </c>
      <c r="R43" s="9">
        <v>31.790207882388327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129.91974414530404</v>
      </c>
      <c r="G44" s="9">
        <v>114.44284840543203</v>
      </c>
      <c r="H44" s="9">
        <v>130.03167736892567</v>
      </c>
      <c r="I44" s="9">
        <v>80.350033603176016</v>
      </c>
      <c r="J44" s="9">
        <v>111.45007260273601</v>
      </c>
      <c r="K44" s="9">
        <v>80.377740589536018</v>
      </c>
      <c r="L44" s="9">
        <v>65.130958662696017</v>
      </c>
      <c r="M44" s="9">
        <v>40.247999723572946</v>
      </c>
      <c r="N44" s="9">
        <v>43.344086060860015</v>
      </c>
      <c r="O44" s="9">
        <v>40.247935471156509</v>
      </c>
      <c r="P44" s="9">
        <v>46.441385141770738</v>
      </c>
      <c r="Q44" s="9">
        <v>24.767951492577026</v>
      </c>
      <c r="R44" s="9">
        <v>34.05594520485883</v>
      </c>
    </row>
    <row r="45" spans="1:18" ht="11.25" customHeight="1" x14ac:dyDescent="0.25">
      <c r="A45" s="59" t="s">
        <v>159</v>
      </c>
      <c r="B45" s="60" t="s">
        <v>158</v>
      </c>
      <c r="C45" s="9">
        <v>1010.8797335430921</v>
      </c>
      <c r="D45" s="9">
        <v>1575.068996754504</v>
      </c>
      <c r="E45" s="9">
        <v>970.05745939755616</v>
      </c>
      <c r="F45" s="9">
        <v>536.61541943880002</v>
      </c>
      <c r="G45" s="9">
        <v>511.7732091108</v>
      </c>
      <c r="H45" s="9">
        <v>436.79789279849808</v>
      </c>
      <c r="I45" s="9">
        <v>804.82536214469997</v>
      </c>
      <c r="J45" s="9">
        <v>677.05289700750006</v>
      </c>
      <c r="K45" s="9">
        <v>564.5666207961001</v>
      </c>
      <c r="L45" s="9">
        <v>1232.2360888578</v>
      </c>
      <c r="M45" s="9">
        <v>857.99603022835936</v>
      </c>
      <c r="N45" s="9">
        <v>1594.314371703188</v>
      </c>
      <c r="O45" s="9">
        <v>751.91647153160034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1010.8797335430921</v>
      </c>
      <c r="D49" s="10">
        <v>739.38734867790004</v>
      </c>
      <c r="E49" s="10">
        <v>624.17743450920011</v>
      </c>
      <c r="F49" s="10">
        <v>536.61541943880002</v>
      </c>
      <c r="G49" s="10">
        <v>511.7732091108</v>
      </c>
      <c r="H49" s="10">
        <v>436.79789279849808</v>
      </c>
      <c r="I49" s="10">
        <v>804.82536214469997</v>
      </c>
      <c r="J49" s="10">
        <v>677.05289700750006</v>
      </c>
      <c r="K49" s="10">
        <v>564.5666207961001</v>
      </c>
      <c r="L49" s="10">
        <v>1232.2360888578</v>
      </c>
      <c r="M49" s="10">
        <v>857.99603022835936</v>
      </c>
      <c r="N49" s="10">
        <v>1594.314371703188</v>
      </c>
      <c r="O49" s="10">
        <v>751.91647153160034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835.68164807660412</v>
      </c>
      <c r="E51" s="10">
        <v>345.88002488835605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778.2941873894456</v>
      </c>
      <c r="D52" s="79">
        <v>796.06459254578408</v>
      </c>
      <c r="E52" s="79">
        <v>1249.9482008502364</v>
      </c>
      <c r="F52" s="79">
        <v>752.12207497191605</v>
      </c>
      <c r="G52" s="79">
        <v>860.17149777715201</v>
      </c>
      <c r="H52" s="79">
        <v>729.69304504642878</v>
      </c>
      <c r="I52" s="79">
        <v>660.98613561789614</v>
      </c>
      <c r="J52" s="79">
        <v>782.42892659553615</v>
      </c>
      <c r="K52" s="79">
        <v>1479.9751806969361</v>
      </c>
      <c r="L52" s="79">
        <v>701.88370299471615</v>
      </c>
      <c r="M52" s="79">
        <v>2103.2880000293771</v>
      </c>
      <c r="N52" s="79">
        <v>2012.9789211497405</v>
      </c>
      <c r="O52" s="79">
        <v>742.76658357643362</v>
      </c>
      <c r="P52" s="79">
        <v>814.26005902250574</v>
      </c>
      <c r="Q52" s="79">
        <v>617.77270937332628</v>
      </c>
      <c r="R52" s="79">
        <v>661.19485915913788</v>
      </c>
    </row>
    <row r="53" spans="1:18" ht="11.25" customHeight="1" x14ac:dyDescent="0.25">
      <c r="A53" s="56" t="s">
        <v>143</v>
      </c>
      <c r="B53" s="57" t="s">
        <v>142</v>
      </c>
      <c r="C53" s="8">
        <v>727.05727254854219</v>
      </c>
      <c r="D53" s="8">
        <v>750.71742521767203</v>
      </c>
      <c r="E53" s="8">
        <v>1244.3713088926684</v>
      </c>
      <c r="F53" s="8">
        <v>752.12207497191605</v>
      </c>
      <c r="G53" s="8">
        <v>860.17149777715201</v>
      </c>
      <c r="H53" s="8">
        <v>729.69304504642878</v>
      </c>
      <c r="I53" s="8">
        <v>660.98613561789614</v>
      </c>
      <c r="J53" s="8">
        <v>782.42892659553615</v>
      </c>
      <c r="K53" s="8">
        <v>1479.9751806969361</v>
      </c>
      <c r="L53" s="8">
        <v>701.88370299471615</v>
      </c>
      <c r="M53" s="8">
        <v>2103.2880000293771</v>
      </c>
      <c r="N53" s="8">
        <v>2012.9789211497405</v>
      </c>
      <c r="O53" s="8">
        <v>742.76658357643362</v>
      </c>
      <c r="P53" s="8">
        <v>814.26005902250574</v>
      </c>
      <c r="Q53" s="8">
        <v>617.77270937332628</v>
      </c>
      <c r="R53" s="8">
        <v>661.19485915913788</v>
      </c>
    </row>
    <row r="54" spans="1:18" ht="11.25" customHeight="1" x14ac:dyDescent="0.25">
      <c r="A54" s="56" t="s">
        <v>141</v>
      </c>
      <c r="B54" s="57" t="s">
        <v>140</v>
      </c>
      <c r="C54" s="8">
        <v>51.236914840903367</v>
      </c>
      <c r="D54" s="8">
        <v>45.347167328112</v>
      </c>
      <c r="E54" s="8">
        <v>5.5768919575679998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51.236914840903367</v>
      </c>
      <c r="D55" s="9">
        <v>45.347167328112</v>
      </c>
      <c r="E55" s="9">
        <v>5.5768919575679998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55.664016339155545</v>
      </c>
      <c r="I64" s="81">
        <v>54.394905600000001</v>
      </c>
      <c r="J64" s="81">
        <v>58.620170568960006</v>
      </c>
      <c r="K64" s="81">
        <v>167.42086075008001</v>
      </c>
      <c r="L64" s="81">
        <v>154.29977789183999</v>
      </c>
      <c r="M64" s="81">
        <v>141.67998313161326</v>
      </c>
      <c r="N64" s="81">
        <v>174.27302250855709</v>
      </c>
      <c r="O64" s="81">
        <v>98.111809991494212</v>
      </c>
      <c r="P64" s="81">
        <v>116.14691297388769</v>
      </c>
      <c r="Q64" s="81">
        <v>111.88918649414165</v>
      </c>
      <c r="R64" s="81">
        <v>101.4724706772931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55.664016339155545</v>
      </c>
      <c r="I65" s="82">
        <v>54.394905600000001</v>
      </c>
      <c r="J65" s="82">
        <v>58.620170568960006</v>
      </c>
      <c r="K65" s="82">
        <v>167.42086075008001</v>
      </c>
      <c r="L65" s="82">
        <v>154.29977789183999</v>
      </c>
      <c r="M65" s="82">
        <v>141.67998313161326</v>
      </c>
      <c r="N65" s="82">
        <v>174.27302250855709</v>
      </c>
      <c r="O65" s="82">
        <v>98.111809991494212</v>
      </c>
      <c r="P65" s="82">
        <v>116.14691297388769</v>
      </c>
      <c r="Q65" s="82">
        <v>111.88918649414165</v>
      </c>
      <c r="R65" s="82">
        <v>101.4724706772931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99765.968591926023</v>
      </c>
      <c r="D2" s="78">
        <v>105043.5607065888</v>
      </c>
      <c r="E2" s="78">
        <v>98854.647383303221</v>
      </c>
      <c r="F2" s="78">
        <v>103804.49518472404</v>
      </c>
      <c r="G2" s="78">
        <v>108235.8839420562</v>
      </c>
      <c r="H2" s="78">
        <v>112930.99802578229</v>
      </c>
      <c r="I2" s="78">
        <v>107807.17828244131</v>
      </c>
      <c r="J2" s="78">
        <v>99979.884193208127</v>
      </c>
      <c r="K2" s="78">
        <v>106365.50063986061</v>
      </c>
      <c r="L2" s="78">
        <v>103256.95088177979</v>
      </c>
      <c r="M2" s="78">
        <v>102941.11094001692</v>
      </c>
      <c r="N2" s="78">
        <v>85537.044552511128</v>
      </c>
      <c r="O2" s="78">
        <v>92215.89311020216</v>
      </c>
      <c r="P2" s="78">
        <v>92830.761658199801</v>
      </c>
      <c r="Q2" s="78">
        <v>77842.54936626149</v>
      </c>
      <c r="R2" s="78">
        <v>78391.615935577167</v>
      </c>
    </row>
    <row r="3" spans="1:18" ht="11.25" customHeight="1" x14ac:dyDescent="0.25">
      <c r="A3" s="53" t="s">
        <v>242</v>
      </c>
      <c r="B3" s="54" t="s">
        <v>241</v>
      </c>
      <c r="C3" s="79">
        <v>2496.6849241749219</v>
      </c>
      <c r="D3" s="79">
        <v>2440.4993134091637</v>
      </c>
      <c r="E3" s="79">
        <v>1685.1262190102279</v>
      </c>
      <c r="F3" s="79">
        <v>1757.5087396819683</v>
      </c>
      <c r="G3" s="79">
        <v>1715.4720379769399</v>
      </c>
      <c r="H3" s="79">
        <v>1651.8120889050051</v>
      </c>
      <c r="I3" s="79">
        <v>1607.138715925548</v>
      </c>
      <c r="J3" s="79">
        <v>1549.3006009524238</v>
      </c>
      <c r="K3" s="79">
        <v>1557.9081373975921</v>
      </c>
      <c r="L3" s="79">
        <v>1371.8553985920958</v>
      </c>
      <c r="M3" s="79">
        <v>1542.5294653709</v>
      </c>
      <c r="N3" s="79">
        <v>330.66176674553526</v>
      </c>
      <c r="O3" s="79">
        <v>365.33218074156008</v>
      </c>
      <c r="P3" s="79">
        <v>382.75267244564941</v>
      </c>
      <c r="Q3" s="79">
        <v>295.57108351414075</v>
      </c>
      <c r="R3" s="79">
        <v>310.6971175628276</v>
      </c>
    </row>
    <row r="4" spans="1:18" ht="11.25" customHeight="1" x14ac:dyDescent="0.25">
      <c r="A4" s="56" t="s">
        <v>240</v>
      </c>
      <c r="B4" s="57" t="s">
        <v>239</v>
      </c>
      <c r="C4" s="8">
        <v>2434.8729179285092</v>
      </c>
      <c r="D4" s="8">
        <v>2354.6669520855239</v>
      </c>
      <c r="E4" s="8">
        <v>1683.434794096908</v>
      </c>
      <c r="F4" s="8">
        <v>1757.5087396819683</v>
      </c>
      <c r="G4" s="8">
        <v>1715.4720379769399</v>
      </c>
      <c r="H4" s="8">
        <v>1651.8120889050051</v>
      </c>
      <c r="I4" s="8">
        <v>1607.138715925548</v>
      </c>
      <c r="J4" s="8">
        <v>1549.3006009524238</v>
      </c>
      <c r="K4" s="8">
        <v>1557.9081373975921</v>
      </c>
      <c r="L4" s="8">
        <v>1371.8553985920958</v>
      </c>
      <c r="M4" s="8">
        <v>1542.5294653709</v>
      </c>
      <c r="N4" s="8">
        <v>330.66176674553526</v>
      </c>
      <c r="O4" s="8">
        <v>365.33218074156008</v>
      </c>
      <c r="P4" s="8">
        <v>381.03608302038418</v>
      </c>
      <c r="Q4" s="8">
        <v>295.57108351414075</v>
      </c>
      <c r="R4" s="8">
        <v>310.6971175628276</v>
      </c>
    </row>
    <row r="5" spans="1:18" ht="11.25" customHeight="1" x14ac:dyDescent="0.25">
      <c r="A5" s="59" t="s">
        <v>238</v>
      </c>
      <c r="B5" s="60" t="s">
        <v>237</v>
      </c>
      <c r="C5" s="9">
        <v>1716.8004122731784</v>
      </c>
      <c r="D5" s="9">
        <v>1800.253996201584</v>
      </c>
      <c r="E5" s="9">
        <v>1156.097251654488</v>
      </c>
      <c r="F5" s="9">
        <v>1340.6236924362481</v>
      </c>
      <c r="G5" s="9">
        <v>1325.6505741599999</v>
      </c>
      <c r="H5" s="9">
        <v>1180.6086632617969</v>
      </c>
      <c r="I5" s="9">
        <v>1180.699417247328</v>
      </c>
      <c r="J5" s="9">
        <v>1180.6917730716239</v>
      </c>
      <c r="K5" s="9">
        <v>1180.711814278392</v>
      </c>
      <c r="L5" s="9">
        <v>1057.5313885920959</v>
      </c>
      <c r="M5" s="9">
        <v>1256.8545067637501</v>
      </c>
      <c r="N5" s="9">
        <v>244.88973244554597</v>
      </c>
      <c r="O5" s="9">
        <v>271.06538294965554</v>
      </c>
      <c r="P5" s="9">
        <v>281.06990391875223</v>
      </c>
      <c r="Q5" s="9">
        <v>218.44838653440559</v>
      </c>
      <c r="R5" s="9">
        <v>230.74680174262889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99.773889452077952</v>
      </c>
      <c r="O6" s="10">
        <v>125.98526119889937</v>
      </c>
      <c r="P6" s="10">
        <v>167.95466297838698</v>
      </c>
      <c r="Q6" s="10">
        <v>70.871540782756071</v>
      </c>
      <c r="R6" s="10">
        <v>70.872098077153893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1716.8004122731784</v>
      </c>
      <c r="D8" s="10">
        <v>1800.253996201584</v>
      </c>
      <c r="E8" s="10">
        <v>1156.097251654488</v>
      </c>
      <c r="F8" s="10">
        <v>1340.6236924362481</v>
      </c>
      <c r="G8" s="10">
        <v>1325.6505741599999</v>
      </c>
      <c r="H8" s="10">
        <v>1180.6086632617969</v>
      </c>
      <c r="I8" s="10">
        <v>1180.699417247328</v>
      </c>
      <c r="J8" s="10">
        <v>1180.6917730716239</v>
      </c>
      <c r="K8" s="10">
        <v>1180.711814278392</v>
      </c>
      <c r="L8" s="10">
        <v>1057.5313885920959</v>
      </c>
      <c r="M8" s="10">
        <v>1256.8545067637501</v>
      </c>
      <c r="N8" s="10">
        <v>145.11584299346802</v>
      </c>
      <c r="O8" s="10">
        <v>145.08012175075621</v>
      </c>
      <c r="P8" s="10">
        <v>113.11524094036531</v>
      </c>
      <c r="Q8" s="10">
        <v>147.5768457516495</v>
      </c>
      <c r="R8" s="10">
        <v>159.87470366547501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565.59748287674756</v>
      </c>
      <c r="D10" s="9">
        <v>420.04158399450006</v>
      </c>
      <c r="E10" s="9">
        <v>408.61872290070005</v>
      </c>
      <c r="F10" s="9">
        <v>328.61146500000007</v>
      </c>
      <c r="G10" s="9">
        <v>325.75972980330005</v>
      </c>
      <c r="H10" s="9">
        <v>428.51056573907317</v>
      </c>
      <c r="I10" s="9">
        <v>414.34399186830001</v>
      </c>
      <c r="J10" s="9">
        <v>368.60882788080005</v>
      </c>
      <c r="K10" s="9">
        <v>377.19632311920009</v>
      </c>
      <c r="L10" s="9">
        <v>314.32401000000004</v>
      </c>
      <c r="M10" s="9">
        <v>285.67495860714985</v>
      </c>
      <c r="N10" s="9">
        <v>85.772034299989258</v>
      </c>
      <c r="O10" s="9">
        <v>94.26679779190448</v>
      </c>
      <c r="P10" s="9">
        <v>99.966179101631923</v>
      </c>
      <c r="Q10" s="9">
        <v>77.122696979735181</v>
      </c>
      <c r="R10" s="9">
        <v>79.950315820198767</v>
      </c>
    </row>
    <row r="11" spans="1:18" ht="11.25" customHeight="1" x14ac:dyDescent="0.25">
      <c r="A11" s="59" t="s">
        <v>226</v>
      </c>
      <c r="B11" s="60" t="s">
        <v>225</v>
      </c>
      <c r="C11" s="9">
        <v>152.47502277858334</v>
      </c>
      <c r="D11" s="9">
        <v>134.37137188944001</v>
      </c>
      <c r="E11" s="9">
        <v>118.71881954171999</v>
      </c>
      <c r="F11" s="9">
        <v>88.273582245720007</v>
      </c>
      <c r="G11" s="9">
        <v>64.061734013639992</v>
      </c>
      <c r="H11" s="9">
        <v>42.692859904135098</v>
      </c>
      <c r="I11" s="9">
        <v>12.09530680992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152.47502277858334</v>
      </c>
      <c r="D12" s="10">
        <v>134.37137188944001</v>
      </c>
      <c r="E12" s="10">
        <v>118.71881954171999</v>
      </c>
      <c r="F12" s="10">
        <v>88.273582245720007</v>
      </c>
      <c r="G12" s="10">
        <v>64.061734013639992</v>
      </c>
      <c r="H12" s="10">
        <v>42.692859904135098</v>
      </c>
      <c r="I12" s="10">
        <v>12.09530680992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61.812006246412658</v>
      </c>
      <c r="D15" s="8">
        <v>85.832361323640001</v>
      </c>
      <c r="E15" s="8">
        <v>1.6914249133199999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1.7165894252651874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61.812006246412658</v>
      </c>
      <c r="D16" s="9">
        <v>85.832361323640001</v>
      </c>
      <c r="E16" s="9">
        <v>1.6914249133199999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1.7165894252651874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55639.668151882201</v>
      </c>
      <c r="D21" s="79">
        <v>59960.461202754159</v>
      </c>
      <c r="E21" s="79">
        <v>54880.944124878035</v>
      </c>
      <c r="F21" s="79">
        <v>57125.699097395649</v>
      </c>
      <c r="G21" s="79">
        <v>57237.784989336898</v>
      </c>
      <c r="H21" s="79">
        <v>55648.55145735672</v>
      </c>
      <c r="I21" s="79">
        <v>51689.467680093905</v>
      </c>
      <c r="J21" s="79">
        <v>46789.98945780284</v>
      </c>
      <c r="K21" s="79">
        <v>51743.552339710834</v>
      </c>
      <c r="L21" s="79">
        <v>50209.287408329081</v>
      </c>
      <c r="M21" s="79">
        <v>47410.364420211656</v>
      </c>
      <c r="N21" s="79">
        <v>42520.886886249675</v>
      </c>
      <c r="O21" s="79">
        <v>41726.606868276467</v>
      </c>
      <c r="P21" s="79">
        <v>42940.11605151141</v>
      </c>
      <c r="Q21" s="79">
        <v>38615.12350859079</v>
      </c>
      <c r="R21" s="79">
        <v>38851.887427132257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55639.668151882201</v>
      </c>
      <c r="D30" s="8">
        <v>59960.461202754159</v>
      </c>
      <c r="E30" s="8">
        <v>54880.944124878035</v>
      </c>
      <c r="F30" s="8">
        <v>57125.699097395649</v>
      </c>
      <c r="G30" s="8">
        <v>57237.784989336898</v>
      </c>
      <c r="H30" s="8">
        <v>55648.55145735672</v>
      </c>
      <c r="I30" s="8">
        <v>51689.467680093905</v>
      </c>
      <c r="J30" s="8">
        <v>46789.98945780284</v>
      </c>
      <c r="K30" s="8">
        <v>51743.552339710834</v>
      </c>
      <c r="L30" s="8">
        <v>50209.287408329081</v>
      </c>
      <c r="M30" s="8">
        <v>47410.364420211656</v>
      </c>
      <c r="N30" s="8">
        <v>42520.886886249675</v>
      </c>
      <c r="O30" s="8">
        <v>41726.606868276467</v>
      </c>
      <c r="P30" s="8">
        <v>42940.11605151141</v>
      </c>
      <c r="Q30" s="8">
        <v>38615.12350859079</v>
      </c>
      <c r="R30" s="8">
        <v>38851.887427132257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6507.6232121079138</v>
      </c>
      <c r="D34" s="9">
        <v>5941.5864242510524</v>
      </c>
      <c r="E34" s="9">
        <v>6205.7047627728371</v>
      </c>
      <c r="F34" s="9">
        <v>6202.8126275519535</v>
      </c>
      <c r="G34" s="9">
        <v>6530.7376145662938</v>
      </c>
      <c r="H34" s="9">
        <v>6127.3868387450239</v>
      </c>
      <c r="I34" s="9">
        <v>5613.7491737659811</v>
      </c>
      <c r="J34" s="9">
        <v>5578.9605435348358</v>
      </c>
      <c r="K34" s="9">
        <v>5578.7503562939892</v>
      </c>
      <c r="L34" s="9">
        <v>5448.0556868825888</v>
      </c>
      <c r="M34" s="9">
        <v>5602.0188392496311</v>
      </c>
      <c r="N34" s="9">
        <v>4864.7537293110654</v>
      </c>
      <c r="O34" s="9">
        <v>4667.3773819354928</v>
      </c>
      <c r="P34" s="9">
        <v>4586.1107474095215</v>
      </c>
      <c r="Q34" s="9">
        <v>3996.8884889093024</v>
      </c>
      <c r="R34" s="9">
        <v>4110.092529066148</v>
      </c>
    </row>
    <row r="35" spans="1:18" ht="11.25" customHeight="1" x14ac:dyDescent="0.25">
      <c r="A35" s="59" t="s">
        <v>179</v>
      </c>
      <c r="B35" s="60" t="s">
        <v>178</v>
      </c>
      <c r="C35" s="9">
        <v>111.94252149968726</v>
      </c>
      <c r="D35" s="9">
        <v>96.39081543823464</v>
      </c>
      <c r="E35" s="9">
        <v>93.488026904743762</v>
      </c>
      <c r="F35" s="9">
        <v>83.894321790467089</v>
      </c>
      <c r="G35" s="9">
        <v>93.198399823114698</v>
      </c>
      <c r="H35" s="9">
        <v>96.426933268329933</v>
      </c>
      <c r="I35" s="9">
        <v>99.259559970478023</v>
      </c>
      <c r="J35" s="9">
        <v>96.357411221903789</v>
      </c>
      <c r="K35" s="9">
        <v>99.261098033324842</v>
      </c>
      <c r="L35" s="9">
        <v>93.199125772365662</v>
      </c>
      <c r="M35" s="9">
        <v>99.431055883340264</v>
      </c>
      <c r="N35" s="9">
        <v>90.081985675762169</v>
      </c>
      <c r="O35" s="9">
        <v>90.081701739505917</v>
      </c>
      <c r="P35" s="9">
        <v>90.081519938062542</v>
      </c>
      <c r="Q35" s="9">
        <v>93.20013735826106</v>
      </c>
      <c r="R35" s="9">
        <v>87.071922437785787</v>
      </c>
    </row>
    <row r="36" spans="1:18" ht="11.25" customHeight="1" x14ac:dyDescent="0.25">
      <c r="A36" s="65" t="s">
        <v>177</v>
      </c>
      <c r="B36" s="62" t="s">
        <v>176</v>
      </c>
      <c r="C36" s="10">
        <v>102.70254561587245</v>
      </c>
      <c r="D36" s="10">
        <v>87.044094261434651</v>
      </c>
      <c r="E36" s="10">
        <v>84.141452265943755</v>
      </c>
      <c r="F36" s="10">
        <v>80.9507250616671</v>
      </c>
      <c r="G36" s="10">
        <v>87.043833130714688</v>
      </c>
      <c r="H36" s="10">
        <v>93.347063525893418</v>
      </c>
      <c r="I36" s="10">
        <v>96.328799970478002</v>
      </c>
      <c r="J36" s="10">
        <v>93.426651221903768</v>
      </c>
      <c r="K36" s="10">
        <v>96.330308725724848</v>
      </c>
      <c r="L36" s="10">
        <v>87.044500464765662</v>
      </c>
      <c r="M36" s="10">
        <v>93.347135613461546</v>
      </c>
      <c r="N36" s="10">
        <v>83.991975105568031</v>
      </c>
      <c r="O36" s="10">
        <v>83.991698899340548</v>
      </c>
      <c r="P36" s="10">
        <v>83.991525369751557</v>
      </c>
      <c r="Q36" s="10">
        <v>87.110131786457671</v>
      </c>
      <c r="R36" s="10">
        <v>83.991920331470695</v>
      </c>
    </row>
    <row r="37" spans="1:18" ht="11.25" customHeight="1" x14ac:dyDescent="0.25">
      <c r="A37" s="61" t="s">
        <v>175</v>
      </c>
      <c r="B37" s="62" t="s">
        <v>174</v>
      </c>
      <c r="C37" s="10">
        <v>9.2399758838148127</v>
      </c>
      <c r="D37" s="10">
        <v>9.346721176799992</v>
      </c>
      <c r="E37" s="10">
        <v>9.3465746388000071</v>
      </c>
      <c r="F37" s="10">
        <v>2.9435967287999931</v>
      </c>
      <c r="G37" s="10">
        <v>6.1545666924000058</v>
      </c>
      <c r="H37" s="10">
        <v>3.0798697424365136</v>
      </c>
      <c r="I37" s="10">
        <v>2.9307600000000105</v>
      </c>
      <c r="J37" s="10">
        <v>2.9307600000000003</v>
      </c>
      <c r="K37" s="10">
        <v>2.9307893075999991</v>
      </c>
      <c r="L37" s="10">
        <v>6.1546253076000035</v>
      </c>
      <c r="M37" s="10">
        <v>6.0839202698787096</v>
      </c>
      <c r="N37" s="10">
        <v>6.0900105701941385</v>
      </c>
      <c r="O37" s="10">
        <v>6.0900028401653712</v>
      </c>
      <c r="P37" s="10">
        <v>6.0899945683109875</v>
      </c>
      <c r="Q37" s="10">
        <v>6.0900055718033848</v>
      </c>
      <c r="R37" s="10">
        <v>3.080002106315102</v>
      </c>
    </row>
    <row r="38" spans="1:18" ht="11.25" customHeight="1" x14ac:dyDescent="0.25">
      <c r="A38" s="59" t="s">
        <v>173</v>
      </c>
      <c r="B38" s="60" t="s">
        <v>172</v>
      </c>
      <c r="C38" s="9">
        <v>2136.3610521624419</v>
      </c>
      <c r="D38" s="9">
        <v>1987.8297445506223</v>
      </c>
      <c r="E38" s="9">
        <v>1836.5576734362958</v>
      </c>
      <c r="F38" s="9">
        <v>2066.29959487939</v>
      </c>
      <c r="G38" s="9">
        <v>2057.5356817054294</v>
      </c>
      <c r="H38" s="9">
        <v>1974.450349507604</v>
      </c>
      <c r="I38" s="9">
        <v>2095.1836320657608</v>
      </c>
      <c r="J38" s="9">
        <v>1987.1038385901361</v>
      </c>
      <c r="K38" s="9">
        <v>2067.2143074329047</v>
      </c>
      <c r="L38" s="9">
        <v>2142.1472250702254</v>
      </c>
      <c r="M38" s="9">
        <v>2130.0336800293489</v>
      </c>
      <c r="N38" s="9">
        <v>2314.3201049984355</v>
      </c>
      <c r="O38" s="9">
        <v>2027.7252724819382</v>
      </c>
      <c r="P38" s="9">
        <v>1981.2034086652234</v>
      </c>
      <c r="Q38" s="9">
        <v>1780.1271828094391</v>
      </c>
      <c r="R38" s="9">
        <v>1755.7938910898288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1790.0910274829785</v>
      </c>
      <c r="D40" s="10">
        <v>1684.8792105799664</v>
      </c>
      <c r="E40" s="10">
        <v>1508.7357541335957</v>
      </c>
      <c r="F40" s="10">
        <v>1682.187873742798</v>
      </c>
      <c r="G40" s="10">
        <v>1651.4456027903611</v>
      </c>
      <c r="H40" s="10">
        <v>1509.6173304354318</v>
      </c>
      <c r="I40" s="10">
        <v>1528.0414389919445</v>
      </c>
      <c r="J40" s="10">
        <v>1475.6512820050079</v>
      </c>
      <c r="K40" s="10">
        <v>1515.7263242609285</v>
      </c>
      <c r="L40" s="10">
        <v>1423.2851171823972</v>
      </c>
      <c r="M40" s="10">
        <v>1404.9212759750724</v>
      </c>
      <c r="N40" s="10">
        <v>1688.358675115594</v>
      </c>
      <c r="O40" s="10">
        <v>1417.2214074377753</v>
      </c>
      <c r="P40" s="10">
        <v>1426.4948280977017</v>
      </c>
      <c r="Q40" s="10">
        <v>1361.7826596529862</v>
      </c>
      <c r="R40" s="10">
        <v>1281.685149618223</v>
      </c>
    </row>
    <row r="41" spans="1:18" ht="11.25" customHeight="1" x14ac:dyDescent="0.25">
      <c r="A41" s="61" t="s">
        <v>167</v>
      </c>
      <c r="B41" s="62" t="s">
        <v>166</v>
      </c>
      <c r="C41" s="10">
        <v>346.27002467946346</v>
      </c>
      <c r="D41" s="10">
        <v>302.95053397065601</v>
      </c>
      <c r="E41" s="10">
        <v>327.82191930270011</v>
      </c>
      <c r="F41" s="10">
        <v>384.11172113659211</v>
      </c>
      <c r="G41" s="10">
        <v>406.09007891506815</v>
      </c>
      <c r="H41" s="10">
        <v>464.83301907217225</v>
      </c>
      <c r="I41" s="10">
        <v>567.1421930738162</v>
      </c>
      <c r="J41" s="10">
        <v>511.45255658512809</v>
      </c>
      <c r="K41" s="10">
        <v>551.48798317197611</v>
      </c>
      <c r="L41" s="10">
        <v>718.86210788782807</v>
      </c>
      <c r="M41" s="10">
        <v>725.11240405427634</v>
      </c>
      <c r="N41" s="10">
        <v>625.96142988284157</v>
      </c>
      <c r="O41" s="10">
        <v>610.50386504416292</v>
      </c>
      <c r="P41" s="10">
        <v>554.70858056752184</v>
      </c>
      <c r="Q41" s="10">
        <v>418.34452315645274</v>
      </c>
      <c r="R41" s="10">
        <v>474.10874147160587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43852.760762333528</v>
      </c>
      <c r="D43" s="9">
        <v>49123.443950132758</v>
      </c>
      <c r="E43" s="9">
        <v>44958.773985291969</v>
      </c>
      <c r="F43" s="9">
        <v>46716.890551409524</v>
      </c>
      <c r="G43" s="9">
        <v>46856.656472873365</v>
      </c>
      <c r="H43" s="9">
        <v>46106.624428396215</v>
      </c>
      <c r="I43" s="9">
        <v>42333.321827208674</v>
      </c>
      <c r="J43" s="9">
        <v>37647.560975995628</v>
      </c>
      <c r="K43" s="9">
        <v>42177.797138426038</v>
      </c>
      <c r="L43" s="9">
        <v>41166.720775005699</v>
      </c>
      <c r="M43" s="9">
        <v>38572.679458803963</v>
      </c>
      <c r="N43" s="9">
        <v>34576.806089471131</v>
      </c>
      <c r="O43" s="9">
        <v>34786.623286096903</v>
      </c>
      <c r="P43" s="9">
        <v>36121.728507946682</v>
      </c>
      <c r="Q43" s="9">
        <v>32593.202737025615</v>
      </c>
      <c r="R43" s="9">
        <v>32802.952176905688</v>
      </c>
    </row>
    <row r="44" spans="1:18" ht="11.25" customHeight="1" x14ac:dyDescent="0.25">
      <c r="A44" s="59" t="s">
        <v>161</v>
      </c>
      <c r="B44" s="60" t="s">
        <v>160</v>
      </c>
      <c r="C44" s="9">
        <v>3030.9806037786284</v>
      </c>
      <c r="D44" s="9">
        <v>2811.2102683814892</v>
      </c>
      <c r="E44" s="9">
        <v>1786.4196764721842</v>
      </c>
      <c r="F44" s="9">
        <v>2055.8020017643203</v>
      </c>
      <c r="G44" s="9">
        <v>1699.6568203686963</v>
      </c>
      <c r="H44" s="9">
        <v>1343.6629074395435</v>
      </c>
      <c r="I44" s="9">
        <v>1547.9534870830082</v>
      </c>
      <c r="J44" s="9">
        <v>1480.0066884603361</v>
      </c>
      <c r="K44" s="9">
        <v>1820.5294395245762</v>
      </c>
      <c r="L44" s="9">
        <v>1359.1645955982005</v>
      </c>
      <c r="M44" s="9">
        <v>1006.2013862453714</v>
      </c>
      <c r="N44" s="9">
        <v>674.92497679327789</v>
      </c>
      <c r="O44" s="9">
        <v>154.79922602262545</v>
      </c>
      <c r="P44" s="9">
        <v>160.9918675519273</v>
      </c>
      <c r="Q44" s="9">
        <v>151.7049624881727</v>
      </c>
      <c r="R44" s="9">
        <v>95.976907632810622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41046.586830430417</v>
      </c>
      <c r="D52" s="79">
        <v>41961.893464475041</v>
      </c>
      <c r="E52" s="79">
        <v>41493.841890391042</v>
      </c>
      <c r="F52" s="79">
        <v>44006.767135726426</v>
      </c>
      <c r="G52" s="79">
        <v>48306.294619556698</v>
      </c>
      <c r="H52" s="79">
        <v>55387.079240820625</v>
      </c>
      <c r="I52" s="79">
        <v>54298.642884480723</v>
      </c>
      <c r="J52" s="79">
        <v>51351.111399784691</v>
      </c>
      <c r="K52" s="79">
        <v>52693.932066912181</v>
      </c>
      <c r="L52" s="79">
        <v>51209.333659458622</v>
      </c>
      <c r="M52" s="79">
        <v>53609.679509246853</v>
      </c>
      <c r="N52" s="79">
        <v>42246.436300023845</v>
      </c>
      <c r="O52" s="79">
        <v>49638.585961299832</v>
      </c>
      <c r="P52" s="79">
        <v>49024.576263326366</v>
      </c>
      <c r="Q52" s="79">
        <v>38430.782974156566</v>
      </c>
      <c r="R52" s="79">
        <v>38728.598293469389</v>
      </c>
    </row>
    <row r="53" spans="1:18" ht="11.25" customHeight="1" x14ac:dyDescent="0.25">
      <c r="A53" s="56" t="s">
        <v>143</v>
      </c>
      <c r="B53" s="57" t="s">
        <v>142</v>
      </c>
      <c r="C53" s="8">
        <v>41046.586830430417</v>
      </c>
      <c r="D53" s="8">
        <v>41961.893464475041</v>
      </c>
      <c r="E53" s="8">
        <v>41493.841890391042</v>
      </c>
      <c r="F53" s="8">
        <v>44006.767135726426</v>
      </c>
      <c r="G53" s="8">
        <v>48306.294619556698</v>
      </c>
      <c r="H53" s="8">
        <v>55387.079240820625</v>
      </c>
      <c r="I53" s="8">
        <v>54298.642884480723</v>
      </c>
      <c r="J53" s="8">
        <v>51351.111399784691</v>
      </c>
      <c r="K53" s="8">
        <v>52693.932066912181</v>
      </c>
      <c r="L53" s="8">
        <v>51209.333659458622</v>
      </c>
      <c r="M53" s="8">
        <v>53609.679509246853</v>
      </c>
      <c r="N53" s="8">
        <v>42246.436300023845</v>
      </c>
      <c r="O53" s="8">
        <v>49638.585961299832</v>
      </c>
      <c r="P53" s="8">
        <v>49024.576263326366</v>
      </c>
      <c r="Q53" s="8">
        <v>38430.782974156566</v>
      </c>
      <c r="R53" s="8">
        <v>38728.598293469389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583.0286854384816</v>
      </c>
      <c r="D59" s="79">
        <v>680.70672595044005</v>
      </c>
      <c r="E59" s="79">
        <v>794.73514902390002</v>
      </c>
      <c r="F59" s="79">
        <v>914.52021192000007</v>
      </c>
      <c r="G59" s="79">
        <v>976.33229518566009</v>
      </c>
      <c r="H59" s="79">
        <v>243.55523869994474</v>
      </c>
      <c r="I59" s="79">
        <v>211.92900194113201</v>
      </c>
      <c r="J59" s="79">
        <v>289.48273466817596</v>
      </c>
      <c r="K59" s="79">
        <v>370.10809584000003</v>
      </c>
      <c r="L59" s="79">
        <v>466.47441540000005</v>
      </c>
      <c r="M59" s="79">
        <v>378.53754518751083</v>
      </c>
      <c r="N59" s="79">
        <v>439.05959949207875</v>
      </c>
      <c r="O59" s="79">
        <v>485.36809988430372</v>
      </c>
      <c r="P59" s="79">
        <v>483.31667091637314</v>
      </c>
      <c r="Q59" s="79">
        <v>501.07179999999869</v>
      </c>
      <c r="R59" s="79">
        <v>500.43309741269633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23.1660040774645</v>
      </c>
      <c r="Q60" s="8">
        <v>17.446000000000002</v>
      </c>
      <c r="R60" s="8">
        <v>18.732997412694829</v>
      </c>
    </row>
    <row r="61" spans="1:18" ht="11.25" customHeight="1" x14ac:dyDescent="0.25">
      <c r="A61" s="56" t="s">
        <v>128</v>
      </c>
      <c r="B61" s="57" t="s">
        <v>127</v>
      </c>
      <c r="C61" s="8">
        <v>583.0286854384816</v>
      </c>
      <c r="D61" s="8">
        <v>680.70672595044005</v>
      </c>
      <c r="E61" s="8">
        <v>794.73514902390002</v>
      </c>
      <c r="F61" s="8">
        <v>914.52021192000007</v>
      </c>
      <c r="G61" s="8">
        <v>976.33229518566009</v>
      </c>
      <c r="H61" s="8">
        <v>243.55523869994474</v>
      </c>
      <c r="I61" s="8">
        <v>211.92900194113201</v>
      </c>
      <c r="J61" s="8">
        <v>289.48273466817596</v>
      </c>
      <c r="K61" s="8">
        <v>370.10809584000003</v>
      </c>
      <c r="L61" s="8">
        <v>466.47441540000005</v>
      </c>
      <c r="M61" s="8">
        <v>378.53754518751083</v>
      </c>
      <c r="N61" s="8">
        <v>439.05959949207875</v>
      </c>
      <c r="O61" s="8">
        <v>485.36809988430372</v>
      </c>
      <c r="P61" s="8">
        <v>460.15066683890865</v>
      </c>
      <c r="Q61" s="8">
        <v>483.62579999999866</v>
      </c>
      <c r="R61" s="8">
        <v>481.7001000000015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32295.57841129494</v>
      </c>
      <c r="D64" s="81">
        <v>33078.855755022698</v>
      </c>
      <c r="E64" s="81">
        <v>30735.074890857097</v>
      </c>
      <c r="F64" s="81">
        <v>33138.810595119168</v>
      </c>
      <c r="G64" s="81">
        <v>33352.328933512632</v>
      </c>
      <c r="H64" s="81">
        <v>32586.603334659969</v>
      </c>
      <c r="I64" s="81">
        <v>29892.3176065068</v>
      </c>
      <c r="J64" s="81">
        <v>28839.34955291601</v>
      </c>
      <c r="K64" s="81">
        <v>30813.885141758568</v>
      </c>
      <c r="L64" s="81">
        <v>31891.106459909453</v>
      </c>
      <c r="M64" s="81">
        <v>35604.616678653249</v>
      </c>
      <c r="N64" s="81">
        <v>29231.053590161544</v>
      </c>
      <c r="O64" s="81">
        <v>33841.345131937218</v>
      </c>
      <c r="P64" s="81">
        <v>37242.133682864442</v>
      </c>
      <c r="Q64" s="81">
        <v>30966.347000000096</v>
      </c>
      <c r="R64" s="81">
        <v>33065.903039443852</v>
      </c>
    </row>
    <row r="65" spans="1:18" ht="11.25" customHeight="1" x14ac:dyDescent="0.25">
      <c r="A65" s="71" t="s">
        <v>123</v>
      </c>
      <c r="B65" s="72" t="s">
        <v>122</v>
      </c>
      <c r="C65" s="82">
        <v>31513.668694808461</v>
      </c>
      <c r="D65" s="82">
        <v>32189.952613633923</v>
      </c>
      <c r="E65" s="82">
        <v>29710.901180217599</v>
      </c>
      <c r="F65" s="82">
        <v>31989.254966000641</v>
      </c>
      <c r="G65" s="82">
        <v>32136.107518609919</v>
      </c>
      <c r="H65" s="82">
        <v>32254.88262828828</v>
      </c>
      <c r="I65" s="82">
        <v>29580.515231621761</v>
      </c>
      <c r="J65" s="82">
        <v>28442.059024337275</v>
      </c>
      <c r="K65" s="82">
        <v>30330.8134252704</v>
      </c>
      <c r="L65" s="82">
        <v>31302.706382519045</v>
      </c>
      <c r="M65" s="82">
        <v>35105.494176198968</v>
      </c>
      <c r="N65" s="82">
        <v>28634.590377976911</v>
      </c>
      <c r="O65" s="82">
        <v>33163.205488451968</v>
      </c>
      <c r="P65" s="82">
        <v>36574.840961042726</v>
      </c>
      <c r="Q65" s="82">
        <v>30302.720000000096</v>
      </c>
      <c r="R65" s="82">
        <v>32381.771697904729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146.1096217669575</v>
      </c>
      <c r="D67" s="82">
        <v>146.58396193677601</v>
      </c>
      <c r="E67" s="82">
        <v>157.50506393949601</v>
      </c>
      <c r="F67" s="82">
        <v>152.248857834528</v>
      </c>
      <c r="G67" s="82">
        <v>151.50712175071203</v>
      </c>
      <c r="H67" s="82">
        <v>66.12066610374589</v>
      </c>
      <c r="I67" s="82">
        <v>80.693945645040017</v>
      </c>
      <c r="J67" s="82">
        <v>81.609074282736017</v>
      </c>
      <c r="K67" s="82">
        <v>79.468676364168005</v>
      </c>
      <c r="L67" s="82">
        <v>79.699104438408</v>
      </c>
      <c r="M67" s="82">
        <v>86.322562670922736</v>
      </c>
      <c r="N67" s="82">
        <v>117.66298826356488</v>
      </c>
      <c r="O67" s="82">
        <v>148.83964306478566</v>
      </c>
      <c r="P67" s="82">
        <v>165.49264820605237</v>
      </c>
      <c r="Q67" s="82">
        <v>136.22700000000052</v>
      </c>
      <c r="R67" s="82">
        <v>158.83134153912064</v>
      </c>
    </row>
    <row r="68" spans="1:18" ht="11.25" customHeight="1" x14ac:dyDescent="0.25">
      <c r="A68" s="71" t="s">
        <v>117</v>
      </c>
      <c r="B68" s="72" t="s">
        <v>116</v>
      </c>
      <c r="C68" s="82">
        <v>635.80009471952303</v>
      </c>
      <c r="D68" s="82">
        <v>742.31917945199996</v>
      </c>
      <c r="E68" s="82">
        <v>866.66864669999995</v>
      </c>
      <c r="F68" s="82">
        <v>997.30677128399998</v>
      </c>
      <c r="G68" s="82">
        <v>1064.714293152</v>
      </c>
      <c r="H68" s="82">
        <v>265.60004026794343</v>
      </c>
      <c r="I68" s="82">
        <v>231.10842923999999</v>
      </c>
      <c r="J68" s="82">
        <v>315.68145429599997</v>
      </c>
      <c r="K68" s="82">
        <v>403.60304012399996</v>
      </c>
      <c r="L68" s="82">
        <v>508.70097295200003</v>
      </c>
      <c r="M68" s="82">
        <v>412.79993978336324</v>
      </c>
      <c r="N68" s="82">
        <v>478.80022392106389</v>
      </c>
      <c r="O68" s="82">
        <v>529.30000042046902</v>
      </c>
      <c r="P68" s="82">
        <v>501.80007361566925</v>
      </c>
      <c r="Q68" s="82">
        <v>527.40000000000089</v>
      </c>
      <c r="R68" s="82">
        <v>525.30000000000177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61361.365938741998</v>
      </c>
      <c r="D2" s="78">
        <v>65136.441195779014</v>
      </c>
      <c r="E2" s="78">
        <v>61323.409693042457</v>
      </c>
      <c r="F2" s="78">
        <v>62693.505642399985</v>
      </c>
      <c r="G2" s="78">
        <v>65930.765521500594</v>
      </c>
      <c r="H2" s="78">
        <v>64807.908653509192</v>
      </c>
      <c r="I2" s="78">
        <v>62667.526755437255</v>
      </c>
      <c r="J2" s="78">
        <v>55185.220745394341</v>
      </c>
      <c r="K2" s="78">
        <v>60572.220999858328</v>
      </c>
      <c r="L2" s="78">
        <v>59628.116759911172</v>
      </c>
      <c r="M2" s="78">
        <v>57177.290931224619</v>
      </c>
      <c r="N2" s="78">
        <v>46753.967812124632</v>
      </c>
      <c r="O2" s="78">
        <v>51232.031007852995</v>
      </c>
      <c r="P2" s="78">
        <v>52226.764254788344</v>
      </c>
      <c r="Q2" s="78">
        <v>42498.384998521244</v>
      </c>
      <c r="R2" s="78">
        <v>43523.30020469358</v>
      </c>
    </row>
    <row r="3" spans="1:18" ht="11.25" customHeight="1" x14ac:dyDescent="0.25">
      <c r="A3" s="53" t="s">
        <v>242</v>
      </c>
      <c r="B3" s="54" t="s">
        <v>241</v>
      </c>
      <c r="C3" s="79">
        <v>2496.6849241749219</v>
      </c>
      <c r="D3" s="79">
        <v>2440.4993134091637</v>
      </c>
      <c r="E3" s="79">
        <v>1685.1262190102279</v>
      </c>
      <c r="F3" s="79">
        <v>1666.0847030611683</v>
      </c>
      <c r="G3" s="79">
        <v>1609.7428299119399</v>
      </c>
      <c r="H3" s="79">
        <v>1443.2605302893364</v>
      </c>
      <c r="I3" s="79">
        <v>1401.3969962901481</v>
      </c>
      <c r="J3" s="79">
        <v>1363.5672374055239</v>
      </c>
      <c r="K3" s="79">
        <v>1372.1675076592921</v>
      </c>
      <c r="L3" s="79">
        <v>788.82282115919986</v>
      </c>
      <c r="M3" s="79">
        <v>886.46912830600968</v>
      </c>
      <c r="N3" s="79">
        <v>150.95438904157592</v>
      </c>
      <c r="O3" s="79">
        <v>167.02247096983189</v>
      </c>
      <c r="P3" s="79">
        <v>173.36091146368585</v>
      </c>
      <c r="Q3" s="79">
        <v>131.76474775334412</v>
      </c>
      <c r="R3" s="79">
        <v>139.54395023116996</v>
      </c>
    </row>
    <row r="4" spans="1:18" ht="11.25" customHeight="1" x14ac:dyDescent="0.25">
      <c r="A4" s="56" t="s">
        <v>240</v>
      </c>
      <c r="B4" s="57" t="s">
        <v>239</v>
      </c>
      <c r="C4" s="8">
        <v>2434.8729179285092</v>
      </c>
      <c r="D4" s="8">
        <v>2354.6669520855239</v>
      </c>
      <c r="E4" s="8">
        <v>1683.434794096908</v>
      </c>
      <c r="F4" s="8">
        <v>1666.0847030611683</v>
      </c>
      <c r="G4" s="8">
        <v>1609.7428299119399</v>
      </c>
      <c r="H4" s="8">
        <v>1443.2605302893364</v>
      </c>
      <c r="I4" s="8">
        <v>1401.3969962901481</v>
      </c>
      <c r="J4" s="8">
        <v>1363.5672374055239</v>
      </c>
      <c r="K4" s="8">
        <v>1372.1675076592921</v>
      </c>
      <c r="L4" s="8">
        <v>788.82282115919986</v>
      </c>
      <c r="M4" s="8">
        <v>886.46912830600968</v>
      </c>
      <c r="N4" s="8">
        <v>150.95438904157592</v>
      </c>
      <c r="O4" s="8">
        <v>167.02247096983189</v>
      </c>
      <c r="P4" s="8">
        <v>173.36091146368585</v>
      </c>
      <c r="Q4" s="8">
        <v>131.76474775334412</v>
      </c>
      <c r="R4" s="8">
        <v>139.54395023116996</v>
      </c>
    </row>
    <row r="5" spans="1:18" ht="11.25" customHeight="1" x14ac:dyDescent="0.25">
      <c r="A5" s="59" t="s">
        <v>238</v>
      </c>
      <c r="B5" s="60" t="s">
        <v>237</v>
      </c>
      <c r="C5" s="9">
        <v>1716.8004122731784</v>
      </c>
      <c r="D5" s="9">
        <v>1800.253996201584</v>
      </c>
      <c r="E5" s="9">
        <v>1156.097251654488</v>
      </c>
      <c r="F5" s="9">
        <v>1340.6236924362481</v>
      </c>
      <c r="G5" s="9">
        <v>1325.6505741599999</v>
      </c>
      <c r="H5" s="9">
        <v>1180.6086632617969</v>
      </c>
      <c r="I5" s="9">
        <v>1180.699417247328</v>
      </c>
      <c r="J5" s="9">
        <v>1180.6917730716239</v>
      </c>
      <c r="K5" s="9">
        <v>1180.711814278392</v>
      </c>
      <c r="L5" s="9">
        <v>634.51708252019989</v>
      </c>
      <c r="M5" s="9">
        <v>737.87918934660638</v>
      </c>
      <c r="N5" s="9">
        <v>90.874906547925363</v>
      </c>
      <c r="O5" s="9">
        <v>101.32994350915124</v>
      </c>
      <c r="P5" s="9">
        <v>104.79874179690503</v>
      </c>
      <c r="Q5" s="9">
        <v>80.326462857629863</v>
      </c>
      <c r="R5" s="9">
        <v>85.245372505785639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36.763950565247633</v>
      </c>
      <c r="O6" s="10">
        <v>47.251929075081726</v>
      </c>
      <c r="P6" s="10">
        <v>62.995283188505447</v>
      </c>
      <c r="Q6" s="10">
        <v>26.235504868692264</v>
      </c>
      <c r="R6" s="10">
        <v>26.236123063941513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1716.8004122731784</v>
      </c>
      <c r="D8" s="10">
        <v>1800.253996201584</v>
      </c>
      <c r="E8" s="10">
        <v>1156.097251654488</v>
      </c>
      <c r="F8" s="10">
        <v>1340.6236924362481</v>
      </c>
      <c r="G8" s="10">
        <v>1325.6505741599999</v>
      </c>
      <c r="H8" s="10">
        <v>1180.6086632617969</v>
      </c>
      <c r="I8" s="10">
        <v>1180.699417247328</v>
      </c>
      <c r="J8" s="10">
        <v>1180.6917730716239</v>
      </c>
      <c r="K8" s="10">
        <v>1180.711814278392</v>
      </c>
      <c r="L8" s="10">
        <v>634.51708252019989</v>
      </c>
      <c r="M8" s="10">
        <v>737.87918934660638</v>
      </c>
      <c r="N8" s="10">
        <v>54.11095598267773</v>
      </c>
      <c r="O8" s="10">
        <v>54.078014434069516</v>
      </c>
      <c r="P8" s="10">
        <v>41.803458608399588</v>
      </c>
      <c r="Q8" s="10">
        <v>54.090957988937603</v>
      </c>
      <c r="R8" s="10">
        <v>59.009249441844133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565.59748287674756</v>
      </c>
      <c r="D10" s="9">
        <v>420.04158399450006</v>
      </c>
      <c r="E10" s="9">
        <v>408.61872290070005</v>
      </c>
      <c r="F10" s="9">
        <v>237.18742837920004</v>
      </c>
      <c r="G10" s="9">
        <v>220.03052173830002</v>
      </c>
      <c r="H10" s="9">
        <v>219.95900712340449</v>
      </c>
      <c r="I10" s="9">
        <v>208.60227223289999</v>
      </c>
      <c r="J10" s="9">
        <v>182.8754643339</v>
      </c>
      <c r="K10" s="9">
        <v>191.45569338090004</v>
      </c>
      <c r="L10" s="9">
        <v>154.305738639</v>
      </c>
      <c r="M10" s="9">
        <v>148.58993895940324</v>
      </c>
      <c r="N10" s="9">
        <v>60.079482493650552</v>
      </c>
      <c r="O10" s="9">
        <v>65.692527460680651</v>
      </c>
      <c r="P10" s="9">
        <v>68.562169666780804</v>
      </c>
      <c r="Q10" s="9">
        <v>51.438284895714261</v>
      </c>
      <c r="R10" s="9">
        <v>54.298577725384327</v>
      </c>
    </row>
    <row r="11" spans="1:18" ht="11.25" customHeight="1" x14ac:dyDescent="0.25">
      <c r="A11" s="59" t="s">
        <v>226</v>
      </c>
      <c r="B11" s="60" t="s">
        <v>225</v>
      </c>
      <c r="C11" s="9">
        <v>152.47502277858334</v>
      </c>
      <c r="D11" s="9">
        <v>134.37137188944001</v>
      </c>
      <c r="E11" s="9">
        <v>118.71881954171999</v>
      </c>
      <c r="F11" s="9">
        <v>88.273582245720007</v>
      </c>
      <c r="G11" s="9">
        <v>64.061734013639992</v>
      </c>
      <c r="H11" s="9">
        <v>42.692859904135098</v>
      </c>
      <c r="I11" s="9">
        <v>12.09530680992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152.47502277858334</v>
      </c>
      <c r="D12" s="10">
        <v>134.37137188944001</v>
      </c>
      <c r="E12" s="10">
        <v>118.71881954171999</v>
      </c>
      <c r="F12" s="10">
        <v>88.273582245720007</v>
      </c>
      <c r="G12" s="10">
        <v>64.061734013639992</v>
      </c>
      <c r="H12" s="10">
        <v>42.692859904135098</v>
      </c>
      <c r="I12" s="10">
        <v>12.09530680992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61.812006246412658</v>
      </c>
      <c r="D15" s="8">
        <v>85.832361323640001</v>
      </c>
      <c r="E15" s="8">
        <v>1.6914249133199999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61.812006246412658</v>
      </c>
      <c r="D16" s="9">
        <v>85.832361323640001</v>
      </c>
      <c r="E16" s="9">
        <v>1.6914249133199999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29125.544273627202</v>
      </c>
      <c r="D21" s="79">
        <v>32377.500436152564</v>
      </c>
      <c r="E21" s="79">
        <v>28574.053243141756</v>
      </c>
      <c r="F21" s="79">
        <v>30130.468444863938</v>
      </c>
      <c r="G21" s="79">
        <v>29643.218284474948</v>
      </c>
      <c r="H21" s="79">
        <v>29419.658961377565</v>
      </c>
      <c r="I21" s="79">
        <v>26940.662399385939</v>
      </c>
      <c r="J21" s="79">
        <v>23427.141527144195</v>
      </c>
      <c r="K21" s="79">
        <v>26309.857101001522</v>
      </c>
      <c r="L21" s="79">
        <v>25499.761217412772</v>
      </c>
      <c r="M21" s="79">
        <v>23710.913306397131</v>
      </c>
      <c r="N21" s="79">
        <v>20112.192222634581</v>
      </c>
      <c r="O21" s="79">
        <v>21040.201844499163</v>
      </c>
      <c r="P21" s="79">
        <v>22169.369574240267</v>
      </c>
      <c r="Q21" s="79">
        <v>18844.608269505188</v>
      </c>
      <c r="R21" s="79">
        <v>19465.895724163987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29125.544273627202</v>
      </c>
      <c r="D30" s="8">
        <v>32377.500436152564</v>
      </c>
      <c r="E30" s="8">
        <v>28574.053243141756</v>
      </c>
      <c r="F30" s="8">
        <v>30130.468444863938</v>
      </c>
      <c r="G30" s="8">
        <v>29643.218284474948</v>
      </c>
      <c r="H30" s="8">
        <v>29419.658961377565</v>
      </c>
      <c r="I30" s="8">
        <v>26940.662399385939</v>
      </c>
      <c r="J30" s="8">
        <v>23427.141527144195</v>
      </c>
      <c r="K30" s="8">
        <v>26309.857101001522</v>
      </c>
      <c r="L30" s="8">
        <v>25499.761217412772</v>
      </c>
      <c r="M30" s="8">
        <v>23710.913306397131</v>
      </c>
      <c r="N30" s="8">
        <v>20112.192222634581</v>
      </c>
      <c r="O30" s="8">
        <v>21040.201844499163</v>
      </c>
      <c r="P30" s="8">
        <v>22169.369574240267</v>
      </c>
      <c r="Q30" s="8">
        <v>18844.608269505188</v>
      </c>
      <c r="R30" s="8">
        <v>19465.895724163987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4429.3693710414373</v>
      </c>
      <c r="D34" s="9">
        <v>4342.17633710274</v>
      </c>
      <c r="E34" s="9">
        <v>4231.9452818836453</v>
      </c>
      <c r="F34" s="9">
        <v>4133.173156328593</v>
      </c>
      <c r="G34" s="9">
        <v>4156.4687503436653</v>
      </c>
      <c r="H34" s="9">
        <v>3956.2458196509692</v>
      </c>
      <c r="I34" s="9">
        <v>3660.2477959395605</v>
      </c>
      <c r="J34" s="9">
        <v>3570.30226640214</v>
      </c>
      <c r="K34" s="9">
        <v>3410.6220473214607</v>
      </c>
      <c r="L34" s="9">
        <v>3337.9688831054405</v>
      </c>
      <c r="M34" s="9">
        <v>3364.1131592956613</v>
      </c>
      <c r="N34" s="9">
        <v>2809.7176758920064</v>
      </c>
      <c r="O34" s="9">
        <v>2783.5947417514808</v>
      </c>
      <c r="P34" s="9">
        <v>2757.4718826983753</v>
      </c>
      <c r="Q34" s="9">
        <v>2356.9151050563787</v>
      </c>
      <c r="R34" s="9">
        <v>2359.8191106744944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346.27002467946346</v>
      </c>
      <c r="D38" s="9">
        <v>302.95053397065601</v>
      </c>
      <c r="E38" s="9">
        <v>327.82191930270011</v>
      </c>
      <c r="F38" s="9">
        <v>384.11172113659211</v>
      </c>
      <c r="G38" s="9">
        <v>406.09007891506815</v>
      </c>
      <c r="H38" s="9">
        <v>464.83301907217225</v>
      </c>
      <c r="I38" s="9">
        <v>567.1421930738162</v>
      </c>
      <c r="J38" s="9">
        <v>511.45255658512809</v>
      </c>
      <c r="K38" s="9">
        <v>551.48798317197611</v>
      </c>
      <c r="L38" s="9">
        <v>718.86210788782807</v>
      </c>
      <c r="M38" s="9">
        <v>725.11240405427634</v>
      </c>
      <c r="N38" s="9">
        <v>625.96142988284157</v>
      </c>
      <c r="O38" s="9">
        <v>610.50386504416292</v>
      </c>
      <c r="P38" s="9">
        <v>554.70858056752184</v>
      </c>
      <c r="Q38" s="9">
        <v>418.34452315645274</v>
      </c>
      <c r="R38" s="9">
        <v>474.10874147160587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346.27002467946346</v>
      </c>
      <c r="D41" s="10">
        <v>302.95053397065601</v>
      </c>
      <c r="E41" s="10">
        <v>327.82191930270011</v>
      </c>
      <c r="F41" s="10">
        <v>384.11172113659211</v>
      </c>
      <c r="G41" s="10">
        <v>406.09007891506815</v>
      </c>
      <c r="H41" s="10">
        <v>464.83301907217225</v>
      </c>
      <c r="I41" s="10">
        <v>567.1421930738162</v>
      </c>
      <c r="J41" s="10">
        <v>511.45255658512809</v>
      </c>
      <c r="K41" s="10">
        <v>551.48798317197611</v>
      </c>
      <c r="L41" s="10">
        <v>718.86210788782807</v>
      </c>
      <c r="M41" s="10">
        <v>725.11240405427634</v>
      </c>
      <c r="N41" s="10">
        <v>625.96142988284157</v>
      </c>
      <c r="O41" s="10">
        <v>610.50386504416292</v>
      </c>
      <c r="P41" s="10">
        <v>554.70858056752184</v>
      </c>
      <c r="Q41" s="10">
        <v>418.34452315645274</v>
      </c>
      <c r="R41" s="10">
        <v>474.10874147160587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22554.22526444112</v>
      </c>
      <c r="D43" s="9">
        <v>26060.359988798926</v>
      </c>
      <c r="E43" s="9">
        <v>22995.84077119836</v>
      </c>
      <c r="F43" s="9">
        <v>24340.626020663782</v>
      </c>
      <c r="G43" s="9">
        <v>24229.369590617414</v>
      </c>
      <c r="H43" s="9">
        <v>24277.212337149907</v>
      </c>
      <c r="I43" s="9">
        <v>21641.984731693876</v>
      </c>
      <c r="J43" s="9">
        <v>18345.323738819377</v>
      </c>
      <c r="K43" s="9">
        <v>20920.363856168398</v>
      </c>
      <c r="L43" s="9">
        <v>20538.774751323352</v>
      </c>
      <c r="M43" s="9">
        <v>19086.079143946288</v>
      </c>
      <c r="N43" s="9">
        <v>16320.473864253789</v>
      </c>
      <c r="O43" s="9">
        <v>17646.103237703519</v>
      </c>
      <c r="P43" s="9">
        <v>18857.18911097437</v>
      </c>
      <c r="Q43" s="9">
        <v>16069.348641292356</v>
      </c>
      <c r="R43" s="9">
        <v>16631.967872017885</v>
      </c>
    </row>
    <row r="44" spans="1:18" ht="11.25" customHeight="1" x14ac:dyDescent="0.25">
      <c r="A44" s="59" t="s">
        <v>161</v>
      </c>
      <c r="B44" s="60" t="s">
        <v>160</v>
      </c>
      <c r="C44" s="9">
        <v>1795.6796134651804</v>
      </c>
      <c r="D44" s="9">
        <v>1672.0135762802406</v>
      </c>
      <c r="E44" s="9">
        <v>1018.445270757048</v>
      </c>
      <c r="F44" s="9">
        <v>1272.5575467349681</v>
      </c>
      <c r="G44" s="9">
        <v>851.28986459880014</v>
      </c>
      <c r="H44" s="9">
        <v>721.36778550451766</v>
      </c>
      <c r="I44" s="9">
        <v>1071.2876786786881</v>
      </c>
      <c r="J44" s="9">
        <v>1000.0629653375522</v>
      </c>
      <c r="K44" s="9">
        <v>1427.383214339688</v>
      </c>
      <c r="L44" s="9">
        <v>904.15547509615237</v>
      </c>
      <c r="M44" s="9">
        <v>535.60859910090733</v>
      </c>
      <c r="N44" s="9">
        <v>356.0392526059432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29739.136740939874</v>
      </c>
      <c r="D52" s="79">
        <v>30318.441446217283</v>
      </c>
      <c r="E52" s="79">
        <v>31064.230230890469</v>
      </c>
      <c r="F52" s="79">
        <v>30896.952494474877</v>
      </c>
      <c r="G52" s="79">
        <v>34677.804407113705</v>
      </c>
      <c r="H52" s="79">
        <v>33944.989161842292</v>
      </c>
      <c r="I52" s="79">
        <v>34325.467359761169</v>
      </c>
      <c r="J52" s="79">
        <v>30394.511980844625</v>
      </c>
      <c r="K52" s="79">
        <v>32890.196391197511</v>
      </c>
      <c r="L52" s="79">
        <v>33339.532721339201</v>
      </c>
      <c r="M52" s="79">
        <v>32579.908496521475</v>
      </c>
      <c r="N52" s="79">
        <v>26490.821200448474</v>
      </c>
      <c r="O52" s="79">
        <v>30024.806692384002</v>
      </c>
      <c r="P52" s="79">
        <v>29884.033769084388</v>
      </c>
      <c r="Q52" s="79">
        <v>23522.011981262713</v>
      </c>
      <c r="R52" s="79">
        <v>23917.860530298422</v>
      </c>
    </row>
    <row r="53" spans="1:18" ht="11.25" customHeight="1" x14ac:dyDescent="0.25">
      <c r="A53" s="56" t="s">
        <v>143</v>
      </c>
      <c r="B53" s="57" t="s">
        <v>142</v>
      </c>
      <c r="C53" s="8">
        <v>29739.136740939874</v>
      </c>
      <c r="D53" s="8">
        <v>30318.441446217283</v>
      </c>
      <c r="E53" s="8">
        <v>31064.230230890469</v>
      </c>
      <c r="F53" s="8">
        <v>30896.952494474877</v>
      </c>
      <c r="G53" s="8">
        <v>34677.804407113705</v>
      </c>
      <c r="H53" s="8">
        <v>33944.989161842292</v>
      </c>
      <c r="I53" s="8">
        <v>34325.467359761169</v>
      </c>
      <c r="J53" s="8">
        <v>30394.511980844625</v>
      </c>
      <c r="K53" s="8">
        <v>32890.196391197511</v>
      </c>
      <c r="L53" s="8">
        <v>33339.532721339201</v>
      </c>
      <c r="M53" s="8">
        <v>32579.908496521475</v>
      </c>
      <c r="N53" s="8">
        <v>26490.821200448474</v>
      </c>
      <c r="O53" s="8">
        <v>30024.806692384002</v>
      </c>
      <c r="P53" s="8">
        <v>29884.033769084388</v>
      </c>
      <c r="Q53" s="8">
        <v>23522.011981262713</v>
      </c>
      <c r="R53" s="8">
        <v>23917.860530298422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31326.181822246181</v>
      </c>
      <c r="D64" s="81">
        <v>32002.757751041281</v>
      </c>
      <c r="E64" s="81">
        <v>29523.707771281919</v>
      </c>
      <c r="F64" s="81">
        <v>31801.683746931842</v>
      </c>
      <c r="G64" s="81">
        <v>31948.53859725696</v>
      </c>
      <c r="H64" s="81">
        <v>31073.732804813051</v>
      </c>
      <c r="I64" s="81">
        <v>28658.163091138558</v>
      </c>
      <c r="J64" s="81">
        <v>27303.790245016316</v>
      </c>
      <c r="K64" s="81">
        <v>29190.412600110722</v>
      </c>
      <c r="L64" s="81">
        <v>30025.853545161604</v>
      </c>
      <c r="M64" s="81">
        <v>33902.053868970397</v>
      </c>
      <c r="N64" s="81">
        <v>27439.885832070646</v>
      </c>
      <c r="O64" s="81">
        <v>31790.64868043231</v>
      </c>
      <c r="P64" s="81">
        <v>34988.248572318626</v>
      </c>
      <c r="Q64" s="81">
        <v>28571.984000000088</v>
      </c>
      <c r="R64" s="81">
        <v>30308.761294569198</v>
      </c>
    </row>
    <row r="65" spans="1:18" ht="11.25" customHeight="1" x14ac:dyDescent="0.25">
      <c r="A65" s="71" t="s">
        <v>123</v>
      </c>
      <c r="B65" s="72" t="s">
        <v>122</v>
      </c>
      <c r="C65" s="82">
        <v>31326.181822246181</v>
      </c>
      <c r="D65" s="82">
        <v>32002.757751041281</v>
      </c>
      <c r="E65" s="82">
        <v>29523.707771281919</v>
      </c>
      <c r="F65" s="82">
        <v>31801.683746931842</v>
      </c>
      <c r="G65" s="82">
        <v>31948.53859725696</v>
      </c>
      <c r="H65" s="82">
        <v>31073.732804813051</v>
      </c>
      <c r="I65" s="82">
        <v>28658.163091138558</v>
      </c>
      <c r="J65" s="82">
        <v>27303.790245016316</v>
      </c>
      <c r="K65" s="82">
        <v>29190.412600110722</v>
      </c>
      <c r="L65" s="82">
        <v>30025.853545161604</v>
      </c>
      <c r="M65" s="82">
        <v>33902.053868970397</v>
      </c>
      <c r="N65" s="82">
        <v>27439.885832070646</v>
      </c>
      <c r="O65" s="82">
        <v>31790.64868043231</v>
      </c>
      <c r="P65" s="82">
        <v>34988.248572318626</v>
      </c>
      <c r="Q65" s="82">
        <v>28571.984000000088</v>
      </c>
      <c r="R65" s="82">
        <v>30308.761294569198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48056.032554126956</v>
      </c>
      <c r="D2" s="78">
        <v>51848.862889481345</v>
      </c>
      <c r="E2" s="78">
        <v>47929.638274740755</v>
      </c>
      <c r="F2" s="78">
        <v>49324.222052835845</v>
      </c>
      <c r="G2" s="78">
        <v>52004.778916676609</v>
      </c>
      <c r="H2" s="78">
        <v>51014.987714016344</v>
      </c>
      <c r="I2" s="78">
        <v>48875.70507022916</v>
      </c>
      <c r="J2" s="78">
        <v>41701.440169616748</v>
      </c>
      <c r="K2" s="78">
        <v>46860.695461255498</v>
      </c>
      <c r="L2" s="78">
        <v>45563.786558152926</v>
      </c>
      <c r="M2" s="78">
        <v>43564.366125152985</v>
      </c>
      <c r="N2" s="78">
        <v>34106.472615332226</v>
      </c>
      <c r="O2" s="78">
        <v>37169.55198760127</v>
      </c>
      <c r="P2" s="78">
        <v>38421.064978892107</v>
      </c>
      <c r="Q2" s="78">
        <v>29538.281037950328</v>
      </c>
      <c r="R2" s="78">
        <v>30715.739521065654</v>
      </c>
    </row>
    <row r="3" spans="1:18" ht="11.25" customHeight="1" x14ac:dyDescent="0.25">
      <c r="A3" s="53" t="s">
        <v>242</v>
      </c>
      <c r="B3" s="54" t="s">
        <v>241</v>
      </c>
      <c r="C3" s="79">
        <v>2419.048791044469</v>
      </c>
      <c r="D3" s="79">
        <v>2360.9855945280565</v>
      </c>
      <c r="E3" s="79">
        <v>1604.2673985758515</v>
      </c>
      <c r="F3" s="79">
        <v>1582.8382441523793</v>
      </c>
      <c r="G3" s="79">
        <v>1521.4448753259626</v>
      </c>
      <c r="H3" s="79">
        <v>1354.2278358746639</v>
      </c>
      <c r="I3" s="79">
        <v>1303.8299739390566</v>
      </c>
      <c r="J3" s="79">
        <v>1250.2348310695825</v>
      </c>
      <c r="K3" s="79">
        <v>1260.8053896163497</v>
      </c>
      <c r="L3" s="79">
        <v>701.17719112722625</v>
      </c>
      <c r="M3" s="79">
        <v>786.95516952632204</v>
      </c>
      <c r="N3" s="79">
        <v>132.40582493195714</v>
      </c>
      <c r="O3" s="79">
        <v>144.57804824913887</v>
      </c>
      <c r="P3" s="79">
        <v>150.40316857494861</v>
      </c>
      <c r="Q3" s="79">
        <v>109.34696284980522</v>
      </c>
      <c r="R3" s="79">
        <v>116.73955882057692</v>
      </c>
    </row>
    <row r="4" spans="1:18" ht="11.25" customHeight="1" x14ac:dyDescent="0.25">
      <c r="A4" s="56" t="s">
        <v>240</v>
      </c>
      <c r="B4" s="57" t="s">
        <v>239</v>
      </c>
      <c r="C4" s="8">
        <v>2359.1588716018578</v>
      </c>
      <c r="D4" s="8">
        <v>2277.9497307128117</v>
      </c>
      <c r="E4" s="8">
        <v>1602.6571347184818</v>
      </c>
      <c r="F4" s="8">
        <v>1582.8382441523793</v>
      </c>
      <c r="G4" s="8">
        <v>1521.4448753259626</v>
      </c>
      <c r="H4" s="8">
        <v>1354.2278358746639</v>
      </c>
      <c r="I4" s="8">
        <v>1303.8299739390566</v>
      </c>
      <c r="J4" s="8">
        <v>1250.2348310695825</v>
      </c>
      <c r="K4" s="8">
        <v>1260.8053896163497</v>
      </c>
      <c r="L4" s="8">
        <v>701.17719112722625</v>
      </c>
      <c r="M4" s="8">
        <v>786.95516952632204</v>
      </c>
      <c r="N4" s="8">
        <v>132.40582493195714</v>
      </c>
      <c r="O4" s="8">
        <v>144.57804824913887</v>
      </c>
      <c r="P4" s="8">
        <v>150.40316857494861</v>
      </c>
      <c r="Q4" s="8">
        <v>109.34696284980522</v>
      </c>
      <c r="R4" s="8">
        <v>116.73955882057692</v>
      </c>
    </row>
    <row r="5" spans="1:18" ht="11.25" customHeight="1" x14ac:dyDescent="0.25">
      <c r="A5" s="59" t="s">
        <v>238</v>
      </c>
      <c r="B5" s="60" t="s">
        <v>237</v>
      </c>
      <c r="C5" s="9">
        <v>1663.4153238805352</v>
      </c>
      <c r="D5" s="9">
        <v>1741.6000603524471</v>
      </c>
      <c r="E5" s="9">
        <v>1100.6232705237967</v>
      </c>
      <c r="F5" s="9">
        <v>1273.6389977688691</v>
      </c>
      <c r="G5" s="9">
        <v>1252.9357081459934</v>
      </c>
      <c r="H5" s="9">
        <v>1107.7785898734321</v>
      </c>
      <c r="I5" s="9">
        <v>1098.4976380673761</v>
      </c>
      <c r="J5" s="9">
        <v>1082.5589959613001</v>
      </c>
      <c r="K5" s="9">
        <v>1084.8878221619609</v>
      </c>
      <c r="L5" s="9">
        <v>564.01627045975749</v>
      </c>
      <c r="M5" s="9">
        <v>655.04575850469257</v>
      </c>
      <c r="N5" s="9">
        <v>79.70862618495056</v>
      </c>
      <c r="O5" s="9">
        <v>87.713260237867786</v>
      </c>
      <c r="P5" s="9">
        <v>90.920511987641021</v>
      </c>
      <c r="Q5" s="9">
        <v>66.660126473217431</v>
      </c>
      <c r="R5" s="9">
        <v>71.314500996534662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32.246569531732028</v>
      </c>
      <c r="O6" s="10">
        <v>40.902230951402913</v>
      </c>
      <c r="P6" s="10">
        <v>54.652978672254442</v>
      </c>
      <c r="Q6" s="10">
        <v>21.77192932963338</v>
      </c>
      <c r="R6" s="10">
        <v>21.948593447247546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1663.4153238805352</v>
      </c>
      <c r="D8" s="10">
        <v>1741.6000603524471</v>
      </c>
      <c r="E8" s="10">
        <v>1100.6232705237967</v>
      </c>
      <c r="F8" s="10">
        <v>1273.6389977688691</v>
      </c>
      <c r="G8" s="10">
        <v>1252.9357081459934</v>
      </c>
      <c r="H8" s="10">
        <v>1107.7785898734321</v>
      </c>
      <c r="I8" s="10">
        <v>1098.4976380673761</v>
      </c>
      <c r="J8" s="10">
        <v>1082.5589959613001</v>
      </c>
      <c r="K8" s="10">
        <v>1084.8878221619609</v>
      </c>
      <c r="L8" s="10">
        <v>564.01627045975749</v>
      </c>
      <c r="M8" s="10">
        <v>655.04575850469257</v>
      </c>
      <c r="N8" s="10">
        <v>47.462056653218539</v>
      </c>
      <c r="O8" s="10">
        <v>46.81102928646488</v>
      </c>
      <c r="P8" s="10">
        <v>36.267533315386586</v>
      </c>
      <c r="Q8" s="10">
        <v>44.888197143584051</v>
      </c>
      <c r="R8" s="10">
        <v>49.365907549287115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548.00984053802529</v>
      </c>
      <c r="D10" s="9">
        <v>406.35624171859575</v>
      </c>
      <c r="E10" s="9">
        <v>389.01162904125101</v>
      </c>
      <c r="F10" s="9">
        <v>225.33628211156309</v>
      </c>
      <c r="G10" s="9">
        <v>207.96136096617838</v>
      </c>
      <c r="H10" s="9">
        <v>206.39004805192843</v>
      </c>
      <c r="I10" s="9">
        <v>194.07911954218173</v>
      </c>
      <c r="J10" s="9">
        <v>167.67583510828248</v>
      </c>
      <c r="K10" s="9">
        <v>175.9175674543888</v>
      </c>
      <c r="L10" s="9">
        <v>137.16092066746876</v>
      </c>
      <c r="M10" s="9">
        <v>131.90941102162947</v>
      </c>
      <c r="N10" s="9">
        <v>52.697198747006588</v>
      </c>
      <c r="O10" s="9">
        <v>56.864788011271074</v>
      </c>
      <c r="P10" s="9">
        <v>59.482656587307602</v>
      </c>
      <c r="Q10" s="9">
        <v>42.686836376587792</v>
      </c>
      <c r="R10" s="9">
        <v>45.425057824042263</v>
      </c>
    </row>
    <row r="11" spans="1:18" ht="11.25" customHeight="1" x14ac:dyDescent="0.25">
      <c r="A11" s="59" t="s">
        <v>226</v>
      </c>
      <c r="B11" s="60" t="s">
        <v>225</v>
      </c>
      <c r="C11" s="9">
        <v>147.73370718329693</v>
      </c>
      <c r="D11" s="9">
        <v>129.99342864176887</v>
      </c>
      <c r="E11" s="9">
        <v>113.022235153434</v>
      </c>
      <c r="F11" s="9">
        <v>83.86296427194695</v>
      </c>
      <c r="G11" s="9">
        <v>60.547806213790885</v>
      </c>
      <c r="H11" s="9">
        <v>40.059197949303382</v>
      </c>
      <c r="I11" s="9">
        <v>11.253216329498819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147.73370718329693</v>
      </c>
      <c r="D12" s="10">
        <v>129.99342864176887</v>
      </c>
      <c r="E12" s="10">
        <v>113.022235153434</v>
      </c>
      <c r="F12" s="10">
        <v>83.86296427194695</v>
      </c>
      <c r="G12" s="10">
        <v>60.547806213790885</v>
      </c>
      <c r="H12" s="10">
        <v>40.059197949303382</v>
      </c>
      <c r="I12" s="10">
        <v>11.253216329498819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59.889919442611095</v>
      </c>
      <c r="D15" s="8">
        <v>83.035863815244539</v>
      </c>
      <c r="E15" s="8">
        <v>1.6102638573697201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59.889919442611095</v>
      </c>
      <c r="D16" s="9">
        <v>83.035863815244539</v>
      </c>
      <c r="E16" s="9">
        <v>1.6102638573697201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22336.179276742569</v>
      </c>
      <c r="D21" s="79">
        <v>25458.899796189275</v>
      </c>
      <c r="E21" s="79">
        <v>22011.288943116047</v>
      </c>
      <c r="F21" s="79">
        <v>23505.553164653706</v>
      </c>
      <c r="G21" s="79">
        <v>23122.307659368118</v>
      </c>
      <c r="H21" s="79">
        <v>23051.089108089353</v>
      </c>
      <c r="I21" s="79">
        <v>20994.054785091648</v>
      </c>
      <c r="J21" s="79">
        <v>17685.785122296678</v>
      </c>
      <c r="K21" s="79">
        <v>20531.131400925809</v>
      </c>
      <c r="L21" s="79">
        <v>19766.845309881632</v>
      </c>
      <c r="M21" s="79">
        <v>18213.552453056145</v>
      </c>
      <c r="N21" s="79">
        <v>15001.907951088089</v>
      </c>
      <c r="O21" s="79">
        <v>15678.340572522135</v>
      </c>
      <c r="P21" s="79">
        <v>16754.916040367854</v>
      </c>
      <c r="Q21" s="79">
        <v>13642.482363250014</v>
      </c>
      <c r="R21" s="79">
        <v>14292.798367265908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22336.179276742569</v>
      </c>
      <c r="D30" s="8">
        <v>25458.899796189275</v>
      </c>
      <c r="E30" s="8">
        <v>22011.288943116047</v>
      </c>
      <c r="F30" s="8">
        <v>23505.553164653706</v>
      </c>
      <c r="G30" s="8">
        <v>23122.307659368118</v>
      </c>
      <c r="H30" s="8">
        <v>23051.089108089353</v>
      </c>
      <c r="I30" s="8">
        <v>20994.054785091648</v>
      </c>
      <c r="J30" s="8">
        <v>17685.785122296678</v>
      </c>
      <c r="K30" s="8">
        <v>20531.131400925809</v>
      </c>
      <c r="L30" s="8">
        <v>19766.845309881632</v>
      </c>
      <c r="M30" s="8">
        <v>18213.552453056145</v>
      </c>
      <c r="N30" s="8">
        <v>15001.907951088089</v>
      </c>
      <c r="O30" s="8">
        <v>15678.340572522135</v>
      </c>
      <c r="P30" s="8">
        <v>16754.916040367854</v>
      </c>
      <c r="Q30" s="8">
        <v>13642.482363250014</v>
      </c>
      <c r="R30" s="8">
        <v>14292.798367265908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667.79124252469319</v>
      </c>
      <c r="D34" s="9">
        <v>669.94064907075074</v>
      </c>
      <c r="E34" s="9">
        <v>672.24149756957297</v>
      </c>
      <c r="F34" s="9">
        <v>674.36161776218353</v>
      </c>
      <c r="G34" s="9">
        <v>673.60400387300535</v>
      </c>
      <c r="H34" s="9">
        <v>678.05276832078357</v>
      </c>
      <c r="I34" s="9">
        <v>685.11981894811174</v>
      </c>
      <c r="J34" s="9">
        <v>687.39641761796804</v>
      </c>
      <c r="K34" s="9">
        <v>706.14845839857082</v>
      </c>
      <c r="L34" s="9">
        <v>708.17869440719653</v>
      </c>
      <c r="M34" s="9">
        <v>707.07453151691357</v>
      </c>
      <c r="N34" s="9">
        <v>578.34363712409004</v>
      </c>
      <c r="O34" s="9">
        <v>577.26420240118341</v>
      </c>
      <c r="P34" s="9">
        <v>576.17663609691738</v>
      </c>
      <c r="Q34" s="9">
        <v>479.98876893129204</v>
      </c>
      <c r="R34" s="9">
        <v>480.06758078858695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303.81681733988756</v>
      </c>
      <c r="D38" s="9">
        <v>267.87021914438498</v>
      </c>
      <c r="E38" s="9">
        <v>287.37887042584913</v>
      </c>
      <c r="F38" s="9">
        <v>337.33233335789038</v>
      </c>
      <c r="G38" s="9">
        <v>357.6837378494572</v>
      </c>
      <c r="H38" s="9">
        <v>408.41838326002483</v>
      </c>
      <c r="I38" s="9">
        <v>494.7529548716476</v>
      </c>
      <c r="J38" s="9">
        <v>437.82745313469377</v>
      </c>
      <c r="K38" s="9">
        <v>477.45000362517038</v>
      </c>
      <c r="L38" s="9">
        <v>618.20601195338918</v>
      </c>
      <c r="M38" s="9">
        <v>623.88995814748705</v>
      </c>
      <c r="N38" s="9">
        <v>521.80946243182245</v>
      </c>
      <c r="O38" s="9">
        <v>504.9824120330872</v>
      </c>
      <c r="P38" s="9">
        <v>462.31881668247752</v>
      </c>
      <c r="Q38" s="9">
        <v>333.97377373193086</v>
      </c>
      <c r="R38" s="9">
        <v>382.83099961674856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303.81681733988756</v>
      </c>
      <c r="D41" s="10">
        <v>267.87021914438498</v>
      </c>
      <c r="E41" s="10">
        <v>287.37887042584913</v>
      </c>
      <c r="F41" s="10">
        <v>337.33233335789038</v>
      </c>
      <c r="G41" s="10">
        <v>357.6837378494572</v>
      </c>
      <c r="H41" s="10">
        <v>408.41838326002483</v>
      </c>
      <c r="I41" s="10">
        <v>494.7529548716476</v>
      </c>
      <c r="J41" s="10">
        <v>437.82745313469377</v>
      </c>
      <c r="K41" s="10">
        <v>477.45000362517038</v>
      </c>
      <c r="L41" s="10">
        <v>618.20601195338918</v>
      </c>
      <c r="M41" s="10">
        <v>623.88995814748705</v>
      </c>
      <c r="N41" s="10">
        <v>521.80946243182245</v>
      </c>
      <c r="O41" s="10">
        <v>504.9824120330872</v>
      </c>
      <c r="P41" s="10">
        <v>462.31881668247752</v>
      </c>
      <c r="Q41" s="10">
        <v>333.97377373193086</v>
      </c>
      <c r="R41" s="10">
        <v>382.83099961674856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19789.044528912073</v>
      </c>
      <c r="D43" s="9">
        <v>23042.68703437009</v>
      </c>
      <c r="E43" s="9">
        <v>20158.867837075839</v>
      </c>
      <c r="F43" s="9">
        <v>21376.281220073633</v>
      </c>
      <c r="G43" s="9">
        <v>21341.20465110047</v>
      </c>
      <c r="H43" s="9">
        <v>21330.799246125847</v>
      </c>
      <c r="I43" s="9">
        <v>18879.631997154203</v>
      </c>
      <c r="J43" s="9">
        <v>15704.460298580667</v>
      </c>
      <c r="K43" s="9">
        <v>18111.777778941549</v>
      </c>
      <c r="L43" s="9">
        <v>17662.906265475125</v>
      </c>
      <c r="M43" s="9">
        <v>16421.747927270273</v>
      </c>
      <c r="N43" s="9">
        <v>13604.955972020211</v>
      </c>
      <c r="O43" s="9">
        <v>14596.093958087864</v>
      </c>
      <c r="P43" s="9">
        <v>15716.420587588458</v>
      </c>
      <c r="Q43" s="9">
        <v>12828.519820586791</v>
      </c>
      <c r="R43" s="9">
        <v>13429.899786860573</v>
      </c>
    </row>
    <row r="44" spans="1:18" ht="11.25" customHeight="1" x14ac:dyDescent="0.25">
      <c r="A44" s="59" t="s">
        <v>161</v>
      </c>
      <c r="B44" s="60" t="s">
        <v>160</v>
      </c>
      <c r="C44" s="9">
        <v>1575.5266879659146</v>
      </c>
      <c r="D44" s="9">
        <v>1478.4018936040466</v>
      </c>
      <c r="E44" s="9">
        <v>892.80073804478468</v>
      </c>
      <c r="F44" s="9">
        <v>1117.5779934599993</v>
      </c>
      <c r="G44" s="9">
        <v>749.8152665451853</v>
      </c>
      <c r="H44" s="9">
        <v>633.81871038269628</v>
      </c>
      <c r="I44" s="9">
        <v>934.55001411768399</v>
      </c>
      <c r="J44" s="9">
        <v>856.10095296335021</v>
      </c>
      <c r="K44" s="9">
        <v>1235.7551599605229</v>
      </c>
      <c r="L44" s="9">
        <v>777.55433804591917</v>
      </c>
      <c r="M44" s="9">
        <v>460.8400361214708</v>
      </c>
      <c r="N44" s="9">
        <v>296.79887951196537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23300.804486339919</v>
      </c>
      <c r="D52" s="79">
        <v>24028.977498764012</v>
      </c>
      <c r="E52" s="79">
        <v>24314.081933048856</v>
      </c>
      <c r="F52" s="79">
        <v>24235.830644029757</v>
      </c>
      <c r="G52" s="79">
        <v>27361.026381982527</v>
      </c>
      <c r="H52" s="79">
        <v>26609.670770052329</v>
      </c>
      <c r="I52" s="79">
        <v>26577.820311198459</v>
      </c>
      <c r="J52" s="79">
        <v>22765.420216250484</v>
      </c>
      <c r="K52" s="79">
        <v>25068.758670713341</v>
      </c>
      <c r="L52" s="79">
        <v>25095.764057144068</v>
      </c>
      <c r="M52" s="79">
        <v>24563.858502570522</v>
      </c>
      <c r="N52" s="79">
        <v>18972.158839312182</v>
      </c>
      <c r="O52" s="79">
        <v>21346.633366829996</v>
      </c>
      <c r="P52" s="79">
        <v>21515.745769949306</v>
      </c>
      <c r="Q52" s="79">
        <v>15786.451711850506</v>
      </c>
      <c r="R52" s="79">
        <v>16306.201594979171</v>
      </c>
    </row>
    <row r="53" spans="1:18" ht="11.25" customHeight="1" x14ac:dyDescent="0.25">
      <c r="A53" s="56" t="s">
        <v>143</v>
      </c>
      <c r="B53" s="57" t="s">
        <v>142</v>
      </c>
      <c r="C53" s="8">
        <v>23300.804486339919</v>
      </c>
      <c r="D53" s="8">
        <v>24028.977498764012</v>
      </c>
      <c r="E53" s="8">
        <v>24314.081933048856</v>
      </c>
      <c r="F53" s="8">
        <v>24235.830644029757</v>
      </c>
      <c r="G53" s="8">
        <v>27361.026381982527</v>
      </c>
      <c r="H53" s="8">
        <v>26609.670770052329</v>
      </c>
      <c r="I53" s="8">
        <v>26577.820311198459</v>
      </c>
      <c r="J53" s="8">
        <v>22765.420216250484</v>
      </c>
      <c r="K53" s="8">
        <v>25068.758670713341</v>
      </c>
      <c r="L53" s="8">
        <v>25095.764057144068</v>
      </c>
      <c r="M53" s="8">
        <v>24563.858502570522</v>
      </c>
      <c r="N53" s="8">
        <v>18972.158839312182</v>
      </c>
      <c r="O53" s="8">
        <v>21346.633366829996</v>
      </c>
      <c r="P53" s="8">
        <v>21515.745769949306</v>
      </c>
      <c r="Q53" s="8">
        <v>15786.451711850506</v>
      </c>
      <c r="R53" s="8">
        <v>16306.201594979171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29538.955194246493</v>
      </c>
      <c r="D64" s="81">
        <v>30187.076166725037</v>
      </c>
      <c r="E64" s="81">
        <v>27712.813857832538</v>
      </c>
      <c r="F64" s="81">
        <v>29842.458819329033</v>
      </c>
      <c r="G64" s="81">
        <v>29948.781159069385</v>
      </c>
      <c r="H64" s="81">
        <v>29037.966158685758</v>
      </c>
      <c r="I64" s="81">
        <v>26592.300728573908</v>
      </c>
      <c r="J64" s="81">
        <v>25047.259903691596</v>
      </c>
      <c r="K64" s="81">
        <v>26930.063797137333</v>
      </c>
      <c r="L64" s="81">
        <v>27552.667471878434</v>
      </c>
      <c r="M64" s="81">
        <v>31117.265037361176</v>
      </c>
      <c r="N64" s="81">
        <v>24745.172051024594</v>
      </c>
      <c r="O64" s="81">
        <v>28482.867547583137</v>
      </c>
      <c r="P64" s="81">
        <v>31481.26594016359</v>
      </c>
      <c r="Q64" s="81">
        <v>25007.993564956028</v>
      </c>
      <c r="R64" s="81">
        <v>26688.06927552112</v>
      </c>
    </row>
    <row r="65" spans="1:18" ht="11.25" customHeight="1" x14ac:dyDescent="0.25">
      <c r="A65" s="71" t="s">
        <v>123</v>
      </c>
      <c r="B65" s="72" t="s">
        <v>122</v>
      </c>
      <c r="C65" s="82">
        <v>29538.955194246493</v>
      </c>
      <c r="D65" s="82">
        <v>30187.076166725037</v>
      </c>
      <c r="E65" s="82">
        <v>27712.813857832538</v>
      </c>
      <c r="F65" s="82">
        <v>29842.458819329033</v>
      </c>
      <c r="G65" s="82">
        <v>29948.781159069385</v>
      </c>
      <c r="H65" s="82">
        <v>29037.966158685758</v>
      </c>
      <c r="I65" s="82">
        <v>26592.300728573908</v>
      </c>
      <c r="J65" s="82">
        <v>25047.259903691596</v>
      </c>
      <c r="K65" s="82">
        <v>26930.063797137333</v>
      </c>
      <c r="L65" s="82">
        <v>27552.667471878434</v>
      </c>
      <c r="M65" s="82">
        <v>31117.265037361176</v>
      </c>
      <c r="N65" s="82">
        <v>24745.172051024594</v>
      </c>
      <c r="O65" s="82">
        <v>28482.867547583137</v>
      </c>
      <c r="P65" s="82">
        <v>31481.26594016359</v>
      </c>
      <c r="Q65" s="82">
        <v>25007.993564956028</v>
      </c>
      <c r="R65" s="82">
        <v>26688.06927552112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48237.573557582669</v>
      </c>
      <c r="D2" s="78">
        <v>42399.475389246392</v>
      </c>
      <c r="E2" s="78">
        <v>46566.823722143876</v>
      </c>
      <c r="F2" s="78">
        <v>49174.929640293813</v>
      </c>
      <c r="G2" s="78">
        <v>47926.543667412596</v>
      </c>
      <c r="H2" s="78">
        <v>55948.966250043413</v>
      </c>
      <c r="I2" s="78">
        <v>51978.174157339963</v>
      </c>
      <c r="J2" s="78">
        <v>53420.127933155221</v>
      </c>
      <c r="K2" s="78">
        <v>49034.560907217819</v>
      </c>
      <c r="L2" s="78">
        <v>46469.618749825633</v>
      </c>
      <c r="M2" s="78">
        <v>50943.491504488207</v>
      </c>
      <c r="N2" s="78">
        <v>42821.873699999873</v>
      </c>
      <c r="O2" s="78">
        <v>41389.277819619208</v>
      </c>
      <c r="P2" s="78">
        <v>39731.571657456734</v>
      </c>
      <c r="Q2" s="78">
        <v>27292.10874633654</v>
      </c>
      <c r="R2" s="78">
        <v>29977.431134982966</v>
      </c>
    </row>
    <row r="3" spans="1:18" ht="11.25" customHeight="1" x14ac:dyDescent="0.25">
      <c r="A3" s="53" t="s">
        <v>242</v>
      </c>
      <c r="B3" s="54" t="s">
        <v>241</v>
      </c>
      <c r="C3" s="79">
        <v>26097.309400000075</v>
      </c>
      <c r="D3" s="79">
        <v>19590.86310265433</v>
      </c>
      <c r="E3" s="79">
        <v>22020.176149321109</v>
      </c>
      <c r="F3" s="79">
        <v>23941.738438146149</v>
      </c>
      <c r="G3" s="79">
        <v>22465.955817481175</v>
      </c>
      <c r="H3" s="79">
        <v>25365.80513178603</v>
      </c>
      <c r="I3" s="79">
        <v>21194.151925979739</v>
      </c>
      <c r="J3" s="79">
        <v>22886.385441594048</v>
      </c>
      <c r="K3" s="79">
        <v>20488.389422791752</v>
      </c>
      <c r="L3" s="79">
        <v>19937.416328683128</v>
      </c>
      <c r="M3" s="79">
        <v>18683.116950892523</v>
      </c>
      <c r="N3" s="79">
        <v>13340.870399999971</v>
      </c>
      <c r="O3" s="79">
        <v>17928.034853491114</v>
      </c>
      <c r="P3" s="79">
        <v>19787.482000000164</v>
      </c>
      <c r="Q3" s="79">
        <v>8876.7257687948622</v>
      </c>
      <c r="R3" s="79">
        <v>8980.0023571951024</v>
      </c>
    </row>
    <row r="4" spans="1:18" ht="11.25" customHeight="1" x14ac:dyDescent="0.25">
      <c r="A4" s="56" t="s">
        <v>240</v>
      </c>
      <c r="B4" s="57" t="s">
        <v>239</v>
      </c>
      <c r="C4" s="8">
        <v>25638.870400000076</v>
      </c>
      <c r="D4" s="8">
        <v>19140.93282745433</v>
      </c>
      <c r="E4" s="8">
        <v>21745.315055088508</v>
      </c>
      <c r="F4" s="8">
        <v>23941.738438146149</v>
      </c>
      <c r="G4" s="8">
        <v>22465.955817481175</v>
      </c>
      <c r="H4" s="8">
        <v>25365.80513178603</v>
      </c>
      <c r="I4" s="8">
        <v>21194.151925979739</v>
      </c>
      <c r="J4" s="8">
        <v>22886.385441594048</v>
      </c>
      <c r="K4" s="8">
        <v>20488.389422791752</v>
      </c>
      <c r="L4" s="8">
        <v>19937.416328683128</v>
      </c>
      <c r="M4" s="8">
        <v>18683.116950892523</v>
      </c>
      <c r="N4" s="8">
        <v>13340.870399999971</v>
      </c>
      <c r="O4" s="8">
        <v>17928.034853491114</v>
      </c>
      <c r="P4" s="8">
        <v>19787.482000000164</v>
      </c>
      <c r="Q4" s="8">
        <v>8876.7257687948622</v>
      </c>
      <c r="R4" s="8">
        <v>8980.0023571951024</v>
      </c>
    </row>
    <row r="5" spans="1:18" ht="11.25" customHeight="1" x14ac:dyDescent="0.25">
      <c r="A5" s="59" t="s">
        <v>238</v>
      </c>
      <c r="B5" s="60" t="s">
        <v>237</v>
      </c>
      <c r="C5" s="9">
        <v>25638.870400000076</v>
      </c>
      <c r="D5" s="9">
        <v>19140.93282745433</v>
      </c>
      <c r="E5" s="9">
        <v>21745.315055088508</v>
      </c>
      <c r="F5" s="9">
        <v>23941.738438146149</v>
      </c>
      <c r="G5" s="9">
        <v>22465.955817481175</v>
      </c>
      <c r="H5" s="9">
        <v>25365.80513178603</v>
      </c>
      <c r="I5" s="9">
        <v>21194.151925979739</v>
      </c>
      <c r="J5" s="9">
        <v>22886.385441594048</v>
      </c>
      <c r="K5" s="9">
        <v>20488.389422791752</v>
      </c>
      <c r="L5" s="9">
        <v>19937.416328683128</v>
      </c>
      <c r="M5" s="9">
        <v>18683.116950892523</v>
      </c>
      <c r="N5" s="9">
        <v>13340.870399999971</v>
      </c>
      <c r="O5" s="9">
        <v>17928.034853491114</v>
      </c>
      <c r="P5" s="9">
        <v>19787.482000000164</v>
      </c>
      <c r="Q5" s="9">
        <v>8876.7257687948622</v>
      </c>
      <c r="R5" s="9">
        <v>8980.0023571951024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25638.870400000076</v>
      </c>
      <c r="D8" s="10">
        <v>19140.93282745433</v>
      </c>
      <c r="E8" s="10">
        <v>21745.315055088508</v>
      </c>
      <c r="F8" s="10">
        <v>23941.738438146149</v>
      </c>
      <c r="G8" s="10">
        <v>22465.955817481175</v>
      </c>
      <c r="H8" s="10">
        <v>25365.80513178603</v>
      </c>
      <c r="I8" s="10">
        <v>21194.151925979739</v>
      </c>
      <c r="J8" s="10">
        <v>22886.385441594048</v>
      </c>
      <c r="K8" s="10">
        <v>20488.389422791752</v>
      </c>
      <c r="L8" s="10">
        <v>19937.416328683128</v>
      </c>
      <c r="M8" s="10">
        <v>18683.116950892523</v>
      </c>
      <c r="N8" s="10">
        <v>13340.870399999971</v>
      </c>
      <c r="O8" s="10">
        <v>17928.034853491114</v>
      </c>
      <c r="P8" s="10">
        <v>19787.482000000164</v>
      </c>
      <c r="Q8" s="10">
        <v>8876.7257687948622</v>
      </c>
      <c r="R8" s="10">
        <v>8980.0023571951024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458.43899999999849</v>
      </c>
      <c r="D15" s="8">
        <v>449.93027519999998</v>
      </c>
      <c r="E15" s="8">
        <v>274.86109423259995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458.43899999999849</v>
      </c>
      <c r="D16" s="9">
        <v>449.93027519999998</v>
      </c>
      <c r="E16" s="9">
        <v>274.86109423259995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4009.7290680752421</v>
      </c>
      <c r="D21" s="79">
        <v>3216.1938339600006</v>
      </c>
      <c r="E21" s="79">
        <v>2778.2396381919239</v>
      </c>
      <c r="F21" s="79">
        <v>3955.6892355723003</v>
      </c>
      <c r="G21" s="79">
        <v>3923.2197246470405</v>
      </c>
      <c r="H21" s="79">
        <v>7036.281918257414</v>
      </c>
      <c r="I21" s="79">
        <v>6476.4770860707486</v>
      </c>
      <c r="J21" s="79">
        <v>5354.6688411174009</v>
      </c>
      <c r="K21" s="79">
        <v>4923.0676176692405</v>
      </c>
      <c r="L21" s="79">
        <v>4877.6347004065938</v>
      </c>
      <c r="M21" s="79">
        <v>5095.4640187090217</v>
      </c>
      <c r="N21" s="79">
        <v>2801.7815999999962</v>
      </c>
      <c r="O21" s="79">
        <v>3070.1690016539815</v>
      </c>
      <c r="P21" s="79">
        <v>1956.9143574564423</v>
      </c>
      <c r="Q21" s="79">
        <v>1563.3311357852701</v>
      </c>
      <c r="R21" s="79">
        <v>1571.1713504750787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4009.7290680752421</v>
      </c>
      <c r="D30" s="8">
        <v>3216.1938339600006</v>
      </c>
      <c r="E30" s="8">
        <v>2778.2396381919239</v>
      </c>
      <c r="F30" s="8">
        <v>3955.6892355723003</v>
      </c>
      <c r="G30" s="8">
        <v>3923.2197246470405</v>
      </c>
      <c r="H30" s="8">
        <v>7036.281918257414</v>
      </c>
      <c r="I30" s="8">
        <v>6476.4770860707486</v>
      </c>
      <c r="J30" s="8">
        <v>5354.6688411174009</v>
      </c>
      <c r="K30" s="8">
        <v>4923.0676176692405</v>
      </c>
      <c r="L30" s="8">
        <v>4877.6347004065938</v>
      </c>
      <c r="M30" s="8">
        <v>5095.4640187090217</v>
      </c>
      <c r="N30" s="8">
        <v>2801.7815999999962</v>
      </c>
      <c r="O30" s="8">
        <v>3070.1690016539815</v>
      </c>
      <c r="P30" s="8">
        <v>1956.9143574564423</v>
      </c>
      <c r="Q30" s="8">
        <v>1563.3311357852701</v>
      </c>
      <c r="R30" s="8">
        <v>1571.1713504750787</v>
      </c>
    </row>
    <row r="31" spans="1:18" ht="11.25" customHeight="1" x14ac:dyDescent="0.25">
      <c r="A31" s="59" t="s">
        <v>187</v>
      </c>
      <c r="B31" s="60" t="s">
        <v>186</v>
      </c>
      <c r="C31" s="9">
        <v>30.491999999999877</v>
      </c>
      <c r="D31" s="9">
        <v>24.501153600000002</v>
      </c>
      <c r="E31" s="9">
        <v>27.338129280000004</v>
      </c>
      <c r="F31" s="9">
        <v>27.356208552288006</v>
      </c>
      <c r="G31" s="9">
        <v>21.392344068480007</v>
      </c>
      <c r="H31" s="9">
        <v>27.466299016741939</v>
      </c>
      <c r="I31" s="9">
        <v>226.04972646528</v>
      </c>
      <c r="J31" s="9">
        <v>209.06869536000002</v>
      </c>
      <c r="K31" s="9">
        <v>222.59038464000002</v>
      </c>
      <c r="L31" s="9">
        <v>137.70217728000003</v>
      </c>
      <c r="M31" s="9">
        <v>357.69600000000008</v>
      </c>
      <c r="N31" s="9">
        <v>249.06239999999943</v>
      </c>
      <c r="O31" s="9">
        <v>230.51519999999985</v>
      </c>
      <c r="P31" s="9">
        <v>304.70399999999921</v>
      </c>
      <c r="Q31" s="9">
        <v>370.94399999999956</v>
      </c>
      <c r="R31" s="9">
        <v>394.79039999999907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198.71159718528</v>
      </c>
      <c r="J32" s="10">
        <v>190.75730688000002</v>
      </c>
      <c r="K32" s="10">
        <v>222.59038464000002</v>
      </c>
      <c r="L32" s="10">
        <v>137.70217728000003</v>
      </c>
      <c r="M32" s="10">
        <v>357.69600000000008</v>
      </c>
      <c r="N32" s="10">
        <v>249.06239999999943</v>
      </c>
      <c r="O32" s="10">
        <v>230.51519999999985</v>
      </c>
      <c r="P32" s="10">
        <v>304.70399999999921</v>
      </c>
      <c r="Q32" s="10">
        <v>370.94399999999956</v>
      </c>
      <c r="R32" s="10">
        <v>394.79039999999907</v>
      </c>
    </row>
    <row r="33" spans="1:18" ht="11.25" customHeight="1" x14ac:dyDescent="0.25">
      <c r="A33" s="61" t="s">
        <v>183</v>
      </c>
      <c r="B33" s="62" t="s">
        <v>182</v>
      </c>
      <c r="C33" s="10">
        <v>30.491999999999877</v>
      </c>
      <c r="D33" s="10">
        <v>24.501153600000002</v>
      </c>
      <c r="E33" s="10">
        <v>27.338129280000004</v>
      </c>
      <c r="F33" s="10">
        <v>27.356208552288006</v>
      </c>
      <c r="G33" s="10">
        <v>21.392344068480007</v>
      </c>
      <c r="H33" s="10">
        <v>27.466299016741939</v>
      </c>
      <c r="I33" s="10">
        <v>27.338129280000004</v>
      </c>
      <c r="J33" s="10">
        <v>18.311388480000002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263.87003157130039</v>
      </c>
      <c r="D43" s="9">
        <v>270.22067748000001</v>
      </c>
      <c r="E43" s="9">
        <v>149.53640001487199</v>
      </c>
      <c r="F43" s="9">
        <v>174.97676158606799</v>
      </c>
      <c r="G43" s="9">
        <v>250.98568092000002</v>
      </c>
      <c r="H43" s="9">
        <v>432.29941352262767</v>
      </c>
      <c r="I43" s="9">
        <v>267.11832072837603</v>
      </c>
      <c r="J43" s="9">
        <v>279.83817576000007</v>
      </c>
      <c r="K43" s="9">
        <v>279.83842395350399</v>
      </c>
      <c r="L43" s="9">
        <v>333.81992161393202</v>
      </c>
      <c r="M43" s="9">
        <v>451.41708744596139</v>
      </c>
      <c r="N43" s="9">
        <v>254.3111999999999</v>
      </c>
      <c r="O43" s="9">
        <v>266.9934000358611</v>
      </c>
      <c r="P43" s="9">
        <v>216.14978601148709</v>
      </c>
      <c r="Q43" s="9">
        <v>181.242687235152</v>
      </c>
      <c r="R43" s="9">
        <v>241.63302621606925</v>
      </c>
    </row>
    <row r="44" spans="1:18" ht="11.25" customHeight="1" x14ac:dyDescent="0.25">
      <c r="A44" s="59" t="s">
        <v>161</v>
      </c>
      <c r="B44" s="60" t="s">
        <v>160</v>
      </c>
      <c r="C44" s="9">
        <v>3693.5270421676487</v>
      </c>
      <c r="D44" s="9">
        <v>2739.9130956000004</v>
      </c>
      <c r="E44" s="9">
        <v>2507.8844543609521</v>
      </c>
      <c r="F44" s="9">
        <v>3223.0902726397444</v>
      </c>
      <c r="G44" s="9">
        <v>2953.4676905091605</v>
      </c>
      <c r="H44" s="9">
        <v>4690.4401467202651</v>
      </c>
      <c r="I44" s="9">
        <v>4170.3074274432965</v>
      </c>
      <c r="J44" s="9">
        <v>3257.1101743200011</v>
      </c>
      <c r="K44" s="9">
        <v>3198.1344117932167</v>
      </c>
      <c r="L44" s="9">
        <v>3325.1591161251367</v>
      </c>
      <c r="M44" s="9">
        <v>3436.5591431458201</v>
      </c>
      <c r="N44" s="9">
        <v>1557.2879999999959</v>
      </c>
      <c r="O44" s="9">
        <v>1708.9964016181193</v>
      </c>
      <c r="P44" s="9">
        <v>1027.8724090165242</v>
      </c>
      <c r="Q44" s="9">
        <v>712.08042460704223</v>
      </c>
      <c r="R44" s="9">
        <v>708.98394255227106</v>
      </c>
    </row>
    <row r="45" spans="1:18" ht="11.25" customHeight="1" x14ac:dyDescent="0.25">
      <c r="A45" s="59" t="s">
        <v>159</v>
      </c>
      <c r="B45" s="60" t="s">
        <v>158</v>
      </c>
      <c r="C45" s="9">
        <v>21.839994336293497</v>
      </c>
      <c r="D45" s="9">
        <v>181.55890728000003</v>
      </c>
      <c r="E45" s="9">
        <v>93.480654536100019</v>
      </c>
      <c r="F45" s="9">
        <v>530.26599279419997</v>
      </c>
      <c r="G45" s="9">
        <v>697.37400914940008</v>
      </c>
      <c r="H45" s="9">
        <v>1886.0760589977795</v>
      </c>
      <c r="I45" s="9">
        <v>1813.0016114337959</v>
      </c>
      <c r="J45" s="9">
        <v>1608.6517956774001</v>
      </c>
      <c r="K45" s="9">
        <v>1222.5043972825199</v>
      </c>
      <c r="L45" s="9">
        <v>1080.9534853875241</v>
      </c>
      <c r="M45" s="9">
        <v>849.79178811724012</v>
      </c>
      <c r="N45" s="9">
        <v>741.12000000000069</v>
      </c>
      <c r="O45" s="9">
        <v>863.66400000000078</v>
      </c>
      <c r="P45" s="9">
        <v>408.18816242843207</v>
      </c>
      <c r="Q45" s="9">
        <v>299.06402394307639</v>
      </c>
      <c r="R45" s="9">
        <v>225.76398170673943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21.839994336293497</v>
      </c>
      <c r="D49" s="10">
        <v>93.480777000000003</v>
      </c>
      <c r="E49" s="10">
        <v>93.480654536100019</v>
      </c>
      <c r="F49" s="10">
        <v>530.26599279419997</v>
      </c>
      <c r="G49" s="10">
        <v>670.98125930940012</v>
      </c>
      <c r="H49" s="10">
        <v>645.84002020232879</v>
      </c>
      <c r="I49" s="10">
        <v>502.2637239906</v>
      </c>
      <c r="J49" s="10">
        <v>371.26147759739996</v>
      </c>
      <c r="K49" s="10">
        <v>193.49312528519997</v>
      </c>
      <c r="L49" s="10">
        <v>180.83884885560002</v>
      </c>
      <c r="M49" s="10">
        <v>40.559989886978457</v>
      </c>
      <c r="N49" s="10">
        <v>37.439999999999991</v>
      </c>
      <c r="O49" s="10">
        <v>124.80000000000008</v>
      </c>
      <c r="P49" s="10">
        <v>59.280023589026463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88.078130280000011</v>
      </c>
      <c r="E51" s="10">
        <v>0</v>
      </c>
      <c r="F51" s="10">
        <v>0</v>
      </c>
      <c r="G51" s="10">
        <v>26.39274984</v>
      </c>
      <c r="H51" s="10">
        <v>1240.2360387954509</v>
      </c>
      <c r="I51" s="10">
        <v>1310.7378874431961</v>
      </c>
      <c r="J51" s="10">
        <v>1237.39031808</v>
      </c>
      <c r="K51" s="10">
        <v>1029.0112719973199</v>
      </c>
      <c r="L51" s="10">
        <v>900.11463653192402</v>
      </c>
      <c r="M51" s="10">
        <v>809.23179823026169</v>
      </c>
      <c r="N51" s="10">
        <v>703.68000000000075</v>
      </c>
      <c r="O51" s="10">
        <v>738.86400000000071</v>
      </c>
      <c r="P51" s="10">
        <v>348.90813883940564</v>
      </c>
      <c r="Q51" s="10">
        <v>299.06402394307639</v>
      </c>
      <c r="R51" s="10">
        <v>225.76398170673943</v>
      </c>
    </row>
    <row r="52" spans="1:18" ht="11.25" customHeight="1" x14ac:dyDescent="0.25">
      <c r="A52" s="53" t="s">
        <v>145</v>
      </c>
      <c r="B52" s="54" t="s">
        <v>144</v>
      </c>
      <c r="C52" s="79">
        <v>15748.352489507353</v>
      </c>
      <c r="D52" s="79">
        <v>17149.7036763346</v>
      </c>
      <c r="E52" s="79">
        <v>19198.541255040003</v>
      </c>
      <c r="F52" s="79">
        <v>18648.891760727161</v>
      </c>
      <c r="G52" s="79">
        <v>18657.348788160001</v>
      </c>
      <c r="H52" s="79">
        <v>20291.895999999979</v>
      </c>
      <c r="I52" s="79">
        <v>21168.158776934008</v>
      </c>
      <c r="J52" s="79">
        <v>21950.612399160003</v>
      </c>
      <c r="K52" s="79">
        <v>20271.779742866256</v>
      </c>
      <c r="L52" s="79">
        <v>18167.767025688398</v>
      </c>
      <c r="M52" s="79">
        <v>23607.685020066776</v>
      </c>
      <c r="N52" s="79">
        <v>23138.776399999937</v>
      </c>
      <c r="O52" s="79">
        <v>16614.587259379521</v>
      </c>
      <c r="P52" s="79">
        <v>14097.617300000096</v>
      </c>
      <c r="Q52" s="79">
        <v>12969.119693673831</v>
      </c>
      <c r="R52" s="79">
        <v>14971.924659666765</v>
      </c>
    </row>
    <row r="53" spans="1:18" ht="11.25" customHeight="1" x14ac:dyDescent="0.25">
      <c r="A53" s="56" t="s">
        <v>143</v>
      </c>
      <c r="B53" s="57" t="s">
        <v>142</v>
      </c>
      <c r="C53" s="8">
        <v>7046.2237214839552</v>
      </c>
      <c r="D53" s="8">
        <v>9867.7750108714936</v>
      </c>
      <c r="E53" s="8">
        <v>11238.513359040002</v>
      </c>
      <c r="F53" s="8">
        <v>11278.949129871193</v>
      </c>
      <c r="G53" s="8">
        <v>11585.195471519999</v>
      </c>
      <c r="H53" s="8">
        <v>12831.191999999968</v>
      </c>
      <c r="I53" s="8">
        <v>12990.465847814008</v>
      </c>
      <c r="J53" s="8">
        <v>13217.372978040003</v>
      </c>
      <c r="K53" s="8">
        <v>13192.254308786258</v>
      </c>
      <c r="L53" s="8">
        <v>13392.108678168397</v>
      </c>
      <c r="M53" s="8">
        <v>17668.241420066763</v>
      </c>
      <c r="N53" s="8">
        <v>18482.481599999934</v>
      </c>
      <c r="O53" s="8">
        <v>10585.196459379527</v>
      </c>
      <c r="P53" s="8">
        <v>8399.3481000000957</v>
      </c>
      <c r="Q53" s="8">
        <v>5780.4320936738222</v>
      </c>
      <c r="R53" s="8">
        <v>8533.7106596667654</v>
      </c>
    </row>
    <row r="54" spans="1:18" ht="11.25" customHeight="1" x14ac:dyDescent="0.25">
      <c r="A54" s="56" t="s">
        <v>141</v>
      </c>
      <c r="B54" s="57" t="s">
        <v>140</v>
      </c>
      <c r="C54" s="8">
        <v>8702.1287680233982</v>
      </c>
      <c r="D54" s="8">
        <v>7281.9286654631051</v>
      </c>
      <c r="E54" s="8">
        <v>7960.0278960000005</v>
      </c>
      <c r="F54" s="8">
        <v>7369.9426308559687</v>
      </c>
      <c r="G54" s="8">
        <v>7072.1533166400004</v>
      </c>
      <c r="H54" s="8">
        <v>7460.7040000000097</v>
      </c>
      <c r="I54" s="8">
        <v>8177.6929291200004</v>
      </c>
      <c r="J54" s="8">
        <v>8733.2394211200008</v>
      </c>
      <c r="K54" s="8">
        <v>7079.5254340800002</v>
      </c>
      <c r="L54" s="8">
        <v>4775.6583475199996</v>
      </c>
      <c r="M54" s="8">
        <v>5939.4436000000114</v>
      </c>
      <c r="N54" s="8">
        <v>4656.2948000000033</v>
      </c>
      <c r="O54" s="8">
        <v>6029.3907999999947</v>
      </c>
      <c r="P54" s="8">
        <v>5698.2692000000006</v>
      </c>
      <c r="Q54" s="8">
        <v>7188.6876000000084</v>
      </c>
      <c r="R54" s="8">
        <v>6438.2139999999972</v>
      </c>
    </row>
    <row r="55" spans="1:18" ht="11.25" customHeight="1" x14ac:dyDescent="0.25">
      <c r="A55" s="59" t="s">
        <v>139</v>
      </c>
      <c r="B55" s="60" t="s">
        <v>138</v>
      </c>
      <c r="C55" s="9">
        <v>453.62876802340321</v>
      </c>
      <c r="D55" s="9">
        <v>429.62616787190404</v>
      </c>
      <c r="E55" s="9">
        <v>334.60905600000001</v>
      </c>
      <c r="F55" s="9">
        <v>294.25063085596798</v>
      </c>
      <c r="G55" s="9">
        <v>328.47455664</v>
      </c>
      <c r="H55" s="9">
        <v>335.66399999999982</v>
      </c>
      <c r="I55" s="9">
        <v>355.24328112000001</v>
      </c>
      <c r="J55" s="9">
        <v>378.48002112</v>
      </c>
      <c r="K55" s="9">
        <v>408.78073008000007</v>
      </c>
      <c r="L55" s="9">
        <v>261.36685152000001</v>
      </c>
      <c r="M55" s="9">
        <v>247.26360000000031</v>
      </c>
      <c r="N55" s="9">
        <v>152.15879999999993</v>
      </c>
      <c r="O55" s="9">
        <v>261.16080000000005</v>
      </c>
      <c r="P55" s="9">
        <v>283.40520000000146</v>
      </c>
      <c r="Q55" s="9">
        <v>263.69160000000028</v>
      </c>
      <c r="R55" s="9">
        <v>243.08999999999972</v>
      </c>
    </row>
    <row r="56" spans="1:18" ht="11.25" customHeight="1" x14ac:dyDescent="0.25">
      <c r="A56" s="59" t="s">
        <v>137</v>
      </c>
      <c r="B56" s="60" t="s">
        <v>136</v>
      </c>
      <c r="C56" s="9">
        <v>8248.4999999999945</v>
      </c>
      <c r="D56" s="9">
        <v>6852.3024975912012</v>
      </c>
      <c r="E56" s="9">
        <v>7625.4188400000003</v>
      </c>
      <c r="F56" s="9">
        <v>7075.6920000000009</v>
      </c>
      <c r="G56" s="9">
        <v>6743.6787600000007</v>
      </c>
      <c r="H56" s="9">
        <v>7125.04000000001</v>
      </c>
      <c r="I56" s="9">
        <v>7822.4496480000007</v>
      </c>
      <c r="J56" s="9">
        <v>8354.7594000000008</v>
      </c>
      <c r="K56" s="9">
        <v>6670.7447039999997</v>
      </c>
      <c r="L56" s="9">
        <v>4514.2914959999998</v>
      </c>
      <c r="M56" s="9">
        <v>5692.1800000000112</v>
      </c>
      <c r="N56" s="9">
        <v>4444.4400000000041</v>
      </c>
      <c r="O56" s="9">
        <v>5399.6799999999957</v>
      </c>
      <c r="P56" s="9">
        <v>5225.2199999999984</v>
      </c>
      <c r="Q56" s="9">
        <v>6439.4200000000083</v>
      </c>
      <c r="R56" s="9">
        <v>5708.819999999997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59.696000000000019</v>
      </c>
      <c r="O58" s="9">
        <v>368.5499999999991</v>
      </c>
      <c r="P58" s="9">
        <v>189.64400000000074</v>
      </c>
      <c r="Q58" s="9">
        <v>485.57599999999985</v>
      </c>
      <c r="R58" s="9">
        <v>486.30399999999952</v>
      </c>
    </row>
    <row r="59" spans="1:18" ht="11.25" customHeight="1" x14ac:dyDescent="0.25">
      <c r="A59" s="80" t="s">
        <v>131</v>
      </c>
      <c r="B59" s="54">
        <v>7200</v>
      </c>
      <c r="C59" s="79">
        <v>2382.182600000006</v>
      </c>
      <c r="D59" s="79">
        <v>2442.7147762974605</v>
      </c>
      <c r="E59" s="79">
        <v>2569.8666795908398</v>
      </c>
      <c r="F59" s="79">
        <v>2628.6102058482002</v>
      </c>
      <c r="G59" s="79">
        <v>2880.019337124384</v>
      </c>
      <c r="H59" s="79">
        <v>3254.9831999999933</v>
      </c>
      <c r="I59" s="79">
        <v>3139.3863683554682</v>
      </c>
      <c r="J59" s="79">
        <v>3228.4612512837721</v>
      </c>
      <c r="K59" s="79">
        <v>3351.3241238905684</v>
      </c>
      <c r="L59" s="79">
        <v>3486.800695047516</v>
      </c>
      <c r="M59" s="79">
        <v>3557.2255148198929</v>
      </c>
      <c r="N59" s="79">
        <v>3540.4452999999698</v>
      </c>
      <c r="O59" s="79">
        <v>3776.4867050945886</v>
      </c>
      <c r="P59" s="79">
        <v>3889.5580000000286</v>
      </c>
      <c r="Q59" s="79">
        <v>3882.9321480825761</v>
      </c>
      <c r="R59" s="79">
        <v>4454.3327676460212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282.99700000000075</v>
      </c>
      <c r="Q60" s="8">
        <v>417.13086628997894</v>
      </c>
      <c r="R60" s="8">
        <v>776.06123827969509</v>
      </c>
    </row>
    <row r="61" spans="1:18" ht="11.25" customHeight="1" x14ac:dyDescent="0.25">
      <c r="A61" s="56" t="s">
        <v>128</v>
      </c>
      <c r="B61" s="57" t="s">
        <v>127</v>
      </c>
      <c r="C61" s="8">
        <v>2382.182600000006</v>
      </c>
      <c r="D61" s="8">
        <v>2442.7147762974605</v>
      </c>
      <c r="E61" s="8">
        <v>2569.8666795908398</v>
      </c>
      <c r="F61" s="8">
        <v>2628.6102058482002</v>
      </c>
      <c r="G61" s="8">
        <v>2880.019337124384</v>
      </c>
      <c r="H61" s="8">
        <v>3254.9831999999933</v>
      </c>
      <c r="I61" s="8">
        <v>3139.3863683554682</v>
      </c>
      <c r="J61" s="8">
        <v>3228.4612512837721</v>
      </c>
      <c r="K61" s="8">
        <v>3351.3241238905684</v>
      </c>
      <c r="L61" s="8">
        <v>3486.800695047516</v>
      </c>
      <c r="M61" s="8">
        <v>3557.2255148198929</v>
      </c>
      <c r="N61" s="8">
        <v>3540.4452999999698</v>
      </c>
      <c r="O61" s="8">
        <v>3776.4867050945886</v>
      </c>
      <c r="P61" s="8">
        <v>3606.5610000000279</v>
      </c>
      <c r="Q61" s="8">
        <v>3465.8012817925974</v>
      </c>
      <c r="R61" s="8">
        <v>3678.2715293663264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3538.6644000000178</v>
      </c>
      <c r="D64" s="81">
        <v>3593.1927048279122</v>
      </c>
      <c r="E64" s="81">
        <v>3864.6027125999999</v>
      </c>
      <c r="F64" s="81">
        <v>3967.1679263461915</v>
      </c>
      <c r="G64" s="81">
        <v>4285.5927376320005</v>
      </c>
      <c r="H64" s="81">
        <v>6852.5429999999778</v>
      </c>
      <c r="I64" s="81">
        <v>6729.8150068153918</v>
      </c>
      <c r="J64" s="81">
        <v>8416.749248639062</v>
      </c>
      <c r="K64" s="81">
        <v>8948.5566997760634</v>
      </c>
      <c r="L64" s="81">
        <v>8517.7927695065773</v>
      </c>
      <c r="M64" s="81">
        <v>10268.153300958909</v>
      </c>
      <c r="N64" s="81">
        <v>10344.528199999942</v>
      </c>
      <c r="O64" s="81">
        <v>9228.0792563109317</v>
      </c>
      <c r="P64" s="81">
        <v>9084.7004000000961</v>
      </c>
      <c r="Q64" s="81">
        <v>9590.3936381928943</v>
      </c>
      <c r="R64" s="81">
        <v>9933.8416417210701</v>
      </c>
    </row>
    <row r="65" spans="1:18" ht="11.25" customHeight="1" x14ac:dyDescent="0.25">
      <c r="A65" s="71" t="s">
        <v>123</v>
      </c>
      <c r="B65" s="72" t="s">
        <v>122</v>
      </c>
      <c r="C65" s="82">
        <v>786.12799999999947</v>
      </c>
      <c r="D65" s="82">
        <v>741.29302324224022</v>
      </c>
      <c r="E65" s="82">
        <v>807.01407359999996</v>
      </c>
      <c r="F65" s="82">
        <v>831.47246155007952</v>
      </c>
      <c r="G65" s="82">
        <v>844.05888000000004</v>
      </c>
      <c r="H65" s="82">
        <v>2988.7199999999903</v>
      </c>
      <c r="I65" s="82">
        <v>2964.5194947782402</v>
      </c>
      <c r="J65" s="82">
        <v>4536.3537012729594</v>
      </c>
      <c r="K65" s="82">
        <v>4886.9167696876793</v>
      </c>
      <c r="L65" s="82">
        <v>4182.2056803340802</v>
      </c>
      <c r="M65" s="82">
        <v>5778.5264810822373</v>
      </c>
      <c r="N65" s="82">
        <v>5841.6959999999808</v>
      </c>
      <c r="O65" s="82">
        <v>4412.5856541065514</v>
      </c>
      <c r="P65" s="82">
        <v>4375.6160000000491</v>
      </c>
      <c r="Q65" s="82">
        <v>4985.2330146351196</v>
      </c>
      <c r="R65" s="82">
        <v>4999.6816315513879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154.73640000000003</v>
      </c>
      <c r="D67" s="82">
        <v>188.34749591767203</v>
      </c>
      <c r="E67" s="82">
        <v>255.11679648</v>
      </c>
      <c r="F67" s="82">
        <v>268.85684764411201</v>
      </c>
      <c r="G67" s="82">
        <v>300.83665248</v>
      </c>
      <c r="H67" s="82">
        <v>314.22300000000081</v>
      </c>
      <c r="I67" s="82">
        <v>341.75555784115204</v>
      </c>
      <c r="J67" s="82">
        <v>359.59107940610403</v>
      </c>
      <c r="K67" s="82">
        <v>407.11995580838402</v>
      </c>
      <c r="L67" s="82">
        <v>533.31942276849611</v>
      </c>
      <c r="M67" s="82">
        <v>610.42783954565311</v>
      </c>
      <c r="N67" s="82">
        <v>641.9321999999969</v>
      </c>
      <c r="O67" s="82">
        <v>697.1874897784528</v>
      </c>
      <c r="P67" s="82">
        <v>776.08440000000712</v>
      </c>
      <c r="Q67" s="82">
        <v>825.66094493319645</v>
      </c>
      <c r="R67" s="82">
        <v>922.95870119009123</v>
      </c>
    </row>
    <row r="68" spans="1:18" ht="11.25" customHeight="1" x14ac:dyDescent="0.25">
      <c r="A68" s="71" t="s">
        <v>117</v>
      </c>
      <c r="B68" s="72" t="s">
        <v>116</v>
      </c>
      <c r="C68" s="82">
        <v>2597.8000000000184</v>
      </c>
      <c r="D68" s="82">
        <v>2663.5521856679998</v>
      </c>
      <c r="E68" s="82">
        <v>2802.4718425199999</v>
      </c>
      <c r="F68" s="82">
        <v>2866.8386171520001</v>
      </c>
      <c r="G68" s="82">
        <v>3140.6972051520002</v>
      </c>
      <c r="H68" s="82">
        <v>3549.5999999999872</v>
      </c>
      <c r="I68" s="82">
        <v>3423.5399541959996</v>
      </c>
      <c r="J68" s="82">
        <v>3520.8044679599998</v>
      </c>
      <c r="K68" s="82">
        <v>3654.51997428</v>
      </c>
      <c r="L68" s="82">
        <v>3802.267666404</v>
      </c>
      <c r="M68" s="82">
        <v>3879.1989803310198</v>
      </c>
      <c r="N68" s="82">
        <v>3860.8999999999655</v>
      </c>
      <c r="O68" s="82">
        <v>4118.3061124259275</v>
      </c>
      <c r="P68" s="82">
        <v>3933.0000000000387</v>
      </c>
      <c r="Q68" s="82">
        <v>3779.4996786245765</v>
      </c>
      <c r="R68" s="82">
        <v>4011.201308979591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9151.4732416667102</v>
      </c>
      <c r="D2" s="78">
        <v>9249.5773173553243</v>
      </c>
      <c r="E2" s="78">
        <v>9196.6107721501576</v>
      </c>
      <c r="F2" s="78">
        <v>9244.0470246705954</v>
      </c>
      <c r="G2" s="78">
        <v>9534.3153429742015</v>
      </c>
      <c r="H2" s="78">
        <v>9391.7417209080559</v>
      </c>
      <c r="I2" s="78">
        <v>9314.7471193650999</v>
      </c>
      <c r="J2" s="78">
        <v>9008.7209380406093</v>
      </c>
      <c r="K2" s="78">
        <v>9139.453568746263</v>
      </c>
      <c r="L2" s="78">
        <v>9336.3760802096076</v>
      </c>
      <c r="M2" s="78">
        <v>8906.1597137758217</v>
      </c>
      <c r="N2" s="78">
        <v>8176.5496059023899</v>
      </c>
      <c r="O2" s="78">
        <v>9347.2398016423376</v>
      </c>
      <c r="P2" s="78">
        <v>9198.4040574668506</v>
      </c>
      <c r="Q2" s="78">
        <v>8689.3312880208614</v>
      </c>
      <c r="R2" s="78">
        <v>8575.8576302314032</v>
      </c>
    </row>
    <row r="3" spans="1:18" ht="11.25" customHeight="1" x14ac:dyDescent="0.25">
      <c r="A3" s="53" t="s">
        <v>242</v>
      </c>
      <c r="B3" s="54" t="s">
        <v>241</v>
      </c>
      <c r="C3" s="79">
        <v>77.636133130453544</v>
      </c>
      <c r="D3" s="79">
        <v>79.513718881107678</v>
      </c>
      <c r="E3" s="79">
        <v>80.858820434376398</v>
      </c>
      <c r="F3" s="79">
        <v>83.246458908788824</v>
      </c>
      <c r="G3" s="79">
        <v>88.29795458597718</v>
      </c>
      <c r="H3" s="79">
        <v>89.032694414672463</v>
      </c>
      <c r="I3" s="79">
        <v>97.567022351091211</v>
      </c>
      <c r="J3" s="79">
        <v>113.33240633594143</v>
      </c>
      <c r="K3" s="79">
        <v>111.36211804294238</v>
      </c>
      <c r="L3" s="79">
        <v>87.645630031973766</v>
      </c>
      <c r="M3" s="79">
        <v>99.513958779687627</v>
      </c>
      <c r="N3" s="79">
        <v>18.548564109618745</v>
      </c>
      <c r="O3" s="79">
        <v>22.444422720693034</v>
      </c>
      <c r="P3" s="79">
        <v>22.957742888737183</v>
      </c>
      <c r="Q3" s="79">
        <v>22.417784903538887</v>
      </c>
      <c r="R3" s="79">
        <v>22.804391410593034</v>
      </c>
    </row>
    <row r="4" spans="1:18" ht="11.25" customHeight="1" x14ac:dyDescent="0.25">
      <c r="A4" s="56" t="s">
        <v>240</v>
      </c>
      <c r="B4" s="57" t="s">
        <v>239</v>
      </c>
      <c r="C4" s="8">
        <v>75.714046326651982</v>
      </c>
      <c r="D4" s="8">
        <v>76.717221372712217</v>
      </c>
      <c r="E4" s="8">
        <v>80.777659378426122</v>
      </c>
      <c r="F4" s="8">
        <v>83.246458908788824</v>
      </c>
      <c r="G4" s="8">
        <v>88.29795458597718</v>
      </c>
      <c r="H4" s="8">
        <v>89.032694414672463</v>
      </c>
      <c r="I4" s="8">
        <v>97.567022351091211</v>
      </c>
      <c r="J4" s="8">
        <v>113.33240633594143</v>
      </c>
      <c r="K4" s="8">
        <v>111.36211804294238</v>
      </c>
      <c r="L4" s="8">
        <v>87.645630031973766</v>
      </c>
      <c r="M4" s="8">
        <v>99.513958779687627</v>
      </c>
      <c r="N4" s="8">
        <v>18.548564109618745</v>
      </c>
      <c r="O4" s="8">
        <v>22.444422720693034</v>
      </c>
      <c r="P4" s="8">
        <v>22.957742888737183</v>
      </c>
      <c r="Q4" s="8">
        <v>22.417784903538887</v>
      </c>
      <c r="R4" s="8">
        <v>22.804391410593034</v>
      </c>
    </row>
    <row r="5" spans="1:18" ht="11.25" customHeight="1" x14ac:dyDescent="0.25">
      <c r="A5" s="59" t="s">
        <v>238</v>
      </c>
      <c r="B5" s="60" t="s">
        <v>237</v>
      </c>
      <c r="C5" s="9">
        <v>53.38508839264324</v>
      </c>
      <c r="D5" s="9">
        <v>58.653935849136772</v>
      </c>
      <c r="E5" s="9">
        <v>55.473981130691151</v>
      </c>
      <c r="F5" s="9">
        <v>66.984694667378832</v>
      </c>
      <c r="G5" s="9">
        <v>72.714866014006432</v>
      </c>
      <c r="H5" s="9">
        <v>72.830073388364681</v>
      </c>
      <c r="I5" s="9">
        <v>82.201779179951757</v>
      </c>
      <c r="J5" s="9">
        <v>98.132777110323929</v>
      </c>
      <c r="K5" s="9">
        <v>95.823992116431128</v>
      </c>
      <c r="L5" s="9">
        <v>70.500812060442513</v>
      </c>
      <c r="M5" s="9">
        <v>82.833430841913852</v>
      </c>
      <c r="N5" s="9">
        <v>11.166280362974788</v>
      </c>
      <c r="O5" s="9">
        <v>13.616683271283451</v>
      </c>
      <c r="P5" s="9">
        <v>13.878229809263994</v>
      </c>
      <c r="Q5" s="9">
        <v>13.666336384412421</v>
      </c>
      <c r="R5" s="9">
        <v>13.930871509250975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4.5173810335155986</v>
      </c>
      <c r="O6" s="10">
        <v>6.3496981236788095</v>
      </c>
      <c r="P6" s="10">
        <v>8.3423045162509997</v>
      </c>
      <c r="Q6" s="10">
        <v>4.4635755390588798</v>
      </c>
      <c r="R6" s="10">
        <v>4.2875296166939627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53.38508839264324</v>
      </c>
      <c r="D8" s="10">
        <v>58.653935849136772</v>
      </c>
      <c r="E8" s="10">
        <v>55.473981130691151</v>
      </c>
      <c r="F8" s="10">
        <v>66.984694667378832</v>
      </c>
      <c r="G8" s="10">
        <v>72.714866014006432</v>
      </c>
      <c r="H8" s="10">
        <v>72.830073388364681</v>
      </c>
      <c r="I8" s="10">
        <v>82.201779179951757</v>
      </c>
      <c r="J8" s="10">
        <v>98.132777110323929</v>
      </c>
      <c r="K8" s="10">
        <v>95.823992116431128</v>
      </c>
      <c r="L8" s="10">
        <v>70.500812060442513</v>
      </c>
      <c r="M8" s="10">
        <v>82.833430841913852</v>
      </c>
      <c r="N8" s="10">
        <v>6.6488993294591898</v>
      </c>
      <c r="O8" s="10">
        <v>7.2669851476046414</v>
      </c>
      <c r="P8" s="10">
        <v>5.5359252930129941</v>
      </c>
      <c r="Q8" s="10">
        <v>9.2027608453535414</v>
      </c>
      <c r="R8" s="10">
        <v>9.6433418925570127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17.587642338722326</v>
      </c>
      <c r="D10" s="9">
        <v>13.685342275904302</v>
      </c>
      <c r="E10" s="9">
        <v>19.607093859448977</v>
      </c>
      <c r="F10" s="9">
        <v>11.851146267636944</v>
      </c>
      <c r="G10" s="9">
        <v>12.069160772121652</v>
      </c>
      <c r="H10" s="9">
        <v>13.568959071476058</v>
      </c>
      <c r="I10" s="9">
        <v>14.523152690718273</v>
      </c>
      <c r="J10" s="9">
        <v>15.199629225617503</v>
      </c>
      <c r="K10" s="9">
        <v>15.538125926511253</v>
      </c>
      <c r="L10" s="9">
        <v>17.14481797153125</v>
      </c>
      <c r="M10" s="9">
        <v>16.680527937773771</v>
      </c>
      <c r="N10" s="9">
        <v>7.3822837466439557</v>
      </c>
      <c r="O10" s="9">
        <v>8.8277394494095844</v>
      </c>
      <c r="P10" s="9">
        <v>9.0795130794731893</v>
      </c>
      <c r="Q10" s="9">
        <v>8.7514485191264644</v>
      </c>
      <c r="R10" s="9">
        <v>8.8735199013420587</v>
      </c>
    </row>
    <row r="11" spans="1:18" ht="11.25" customHeight="1" x14ac:dyDescent="0.25">
      <c r="A11" s="59" t="s">
        <v>226</v>
      </c>
      <c r="B11" s="60" t="s">
        <v>225</v>
      </c>
      <c r="C11" s="9">
        <v>4.7413155952864132</v>
      </c>
      <c r="D11" s="9">
        <v>4.3779432476711415</v>
      </c>
      <c r="E11" s="9">
        <v>5.6965843882859959</v>
      </c>
      <c r="F11" s="9">
        <v>4.4106179737730491</v>
      </c>
      <c r="G11" s="9">
        <v>3.5139277998491045</v>
      </c>
      <c r="H11" s="9">
        <v>2.6336619548317235</v>
      </c>
      <c r="I11" s="9">
        <v>0.84209048042118073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4.7413155952864132</v>
      </c>
      <c r="D12" s="10">
        <v>4.3779432476711415</v>
      </c>
      <c r="E12" s="10">
        <v>5.6965843882859959</v>
      </c>
      <c r="F12" s="10">
        <v>4.4106179737730491</v>
      </c>
      <c r="G12" s="10">
        <v>3.5139277998491045</v>
      </c>
      <c r="H12" s="10">
        <v>2.6336619548317235</v>
      </c>
      <c r="I12" s="10">
        <v>0.84209048042118073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1.9220868038015611</v>
      </c>
      <c r="D15" s="8">
        <v>2.7964975083954648</v>
      </c>
      <c r="E15" s="8">
        <v>8.1161055950279781E-2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1.9220868038015611</v>
      </c>
      <c r="D16" s="9">
        <v>2.7964975083954648</v>
      </c>
      <c r="E16" s="9">
        <v>8.1161055950279781E-2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4932.3870868124013</v>
      </c>
      <c r="D21" s="79">
        <v>5144.7108841704812</v>
      </c>
      <c r="E21" s="79">
        <v>4814.3454844436174</v>
      </c>
      <c r="F21" s="79">
        <v>4956.8168436774649</v>
      </c>
      <c r="G21" s="79">
        <v>4819.7831655500913</v>
      </c>
      <c r="H21" s="79">
        <v>4730.4223166659449</v>
      </c>
      <c r="I21" s="79">
        <v>4422.157793262043</v>
      </c>
      <c r="J21" s="79">
        <v>4213.6470390613358</v>
      </c>
      <c r="K21" s="79">
        <v>4296.2178835083278</v>
      </c>
      <c r="L21" s="79">
        <v>4267.4014867828173</v>
      </c>
      <c r="M21" s="79">
        <v>3992.5791363263847</v>
      </c>
      <c r="N21" s="79">
        <v>3759.6158115047765</v>
      </c>
      <c r="O21" s="79">
        <v>4018.7414674324732</v>
      </c>
      <c r="P21" s="79">
        <v>4078.9107532142116</v>
      </c>
      <c r="Q21" s="79">
        <v>3999.828125840043</v>
      </c>
      <c r="R21" s="79">
        <v>3955.8123512887496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4932.3870868124013</v>
      </c>
      <c r="D30" s="8">
        <v>5144.7108841704812</v>
      </c>
      <c r="E30" s="8">
        <v>4814.3454844436174</v>
      </c>
      <c r="F30" s="8">
        <v>4956.8168436774649</v>
      </c>
      <c r="G30" s="8">
        <v>4819.7831655500913</v>
      </c>
      <c r="H30" s="8">
        <v>4730.4223166659449</v>
      </c>
      <c r="I30" s="8">
        <v>4422.157793262043</v>
      </c>
      <c r="J30" s="8">
        <v>4213.6470390613358</v>
      </c>
      <c r="K30" s="8">
        <v>4296.2178835083278</v>
      </c>
      <c r="L30" s="8">
        <v>4267.4014867828173</v>
      </c>
      <c r="M30" s="8">
        <v>3992.5791363263847</v>
      </c>
      <c r="N30" s="8">
        <v>3759.6158115047765</v>
      </c>
      <c r="O30" s="8">
        <v>4018.7414674324732</v>
      </c>
      <c r="P30" s="8">
        <v>4078.9107532142116</v>
      </c>
      <c r="Q30" s="8">
        <v>3999.828125840043</v>
      </c>
      <c r="R30" s="8">
        <v>3955.8123512887496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1904.6002184445117</v>
      </c>
      <c r="D34" s="9">
        <v>1898.3459322391786</v>
      </c>
      <c r="E34" s="9">
        <v>1811.2849687319829</v>
      </c>
      <c r="F34" s="9">
        <v>1790.713102033646</v>
      </c>
      <c r="G34" s="9">
        <v>1781.7372869139208</v>
      </c>
      <c r="H34" s="9">
        <v>1640.0455147079153</v>
      </c>
      <c r="I34" s="9">
        <v>1450.6781559591998</v>
      </c>
      <c r="J34" s="9">
        <v>1355.1964829979877</v>
      </c>
      <c r="K34" s="9">
        <v>1221.9657723555031</v>
      </c>
      <c r="L34" s="9">
        <v>1164.2757679499177</v>
      </c>
      <c r="M34" s="9">
        <v>1152.256910764143</v>
      </c>
      <c r="N34" s="9">
        <v>880.70557872620407</v>
      </c>
      <c r="O34" s="9">
        <v>863.21073480574057</v>
      </c>
      <c r="P34" s="9">
        <v>845.75246594325552</v>
      </c>
      <c r="Q34" s="9">
        <v>674.62855570995771</v>
      </c>
      <c r="R34" s="9">
        <v>662.4665242765783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42.453207339575904</v>
      </c>
      <c r="D38" s="9">
        <v>35.080314826271035</v>
      </c>
      <c r="E38" s="9">
        <v>40.443048876850952</v>
      </c>
      <c r="F38" s="9">
        <v>46.779387778701782</v>
      </c>
      <c r="G38" s="9">
        <v>48.406341065610967</v>
      </c>
      <c r="H38" s="9">
        <v>56.414635812147459</v>
      </c>
      <c r="I38" s="9">
        <v>72.389238202168514</v>
      </c>
      <c r="J38" s="9">
        <v>73.625103450434366</v>
      </c>
      <c r="K38" s="9">
        <v>74.037979546805701</v>
      </c>
      <c r="L38" s="9">
        <v>100.65609593443885</v>
      </c>
      <c r="M38" s="9">
        <v>101.22244590678922</v>
      </c>
      <c r="N38" s="9">
        <v>104.15196745101912</v>
      </c>
      <c r="O38" s="9">
        <v>105.52145301107564</v>
      </c>
      <c r="P38" s="9">
        <v>92.389763885044289</v>
      </c>
      <c r="Q38" s="9">
        <v>84.370749424521861</v>
      </c>
      <c r="R38" s="9">
        <v>91.277741854857311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42.453207339575904</v>
      </c>
      <c r="D41" s="10">
        <v>35.080314826271035</v>
      </c>
      <c r="E41" s="10">
        <v>40.443048876850952</v>
      </c>
      <c r="F41" s="10">
        <v>46.779387778701782</v>
      </c>
      <c r="G41" s="10">
        <v>48.406341065610967</v>
      </c>
      <c r="H41" s="10">
        <v>56.414635812147459</v>
      </c>
      <c r="I41" s="10">
        <v>72.389238202168514</v>
      </c>
      <c r="J41" s="10">
        <v>73.625103450434366</v>
      </c>
      <c r="K41" s="10">
        <v>74.037979546805701</v>
      </c>
      <c r="L41" s="10">
        <v>100.65609593443885</v>
      </c>
      <c r="M41" s="10">
        <v>101.22244590678922</v>
      </c>
      <c r="N41" s="10">
        <v>104.15196745101912</v>
      </c>
      <c r="O41" s="10">
        <v>105.52145301107564</v>
      </c>
      <c r="P41" s="10">
        <v>92.389763885044289</v>
      </c>
      <c r="Q41" s="10">
        <v>84.370749424521861</v>
      </c>
      <c r="R41" s="10">
        <v>91.277741854857311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2765.1807355290475</v>
      </c>
      <c r="D43" s="9">
        <v>3017.6729544288378</v>
      </c>
      <c r="E43" s="9">
        <v>2836.9729341225202</v>
      </c>
      <c r="F43" s="9">
        <v>2964.3448005901487</v>
      </c>
      <c r="G43" s="9">
        <v>2888.1649395169452</v>
      </c>
      <c r="H43" s="9">
        <v>2946.4130910240606</v>
      </c>
      <c r="I43" s="9">
        <v>2762.352734539671</v>
      </c>
      <c r="J43" s="9">
        <v>2640.8634402387124</v>
      </c>
      <c r="K43" s="9">
        <v>2808.5860772268534</v>
      </c>
      <c r="L43" s="9">
        <v>2875.8684858482284</v>
      </c>
      <c r="M43" s="9">
        <v>2664.3312166760161</v>
      </c>
      <c r="N43" s="9">
        <v>2715.5178922335754</v>
      </c>
      <c r="O43" s="9">
        <v>3050.0092796156569</v>
      </c>
      <c r="P43" s="9">
        <v>3140.7685233859115</v>
      </c>
      <c r="Q43" s="9">
        <v>3240.8288207055634</v>
      </c>
      <c r="R43" s="9">
        <v>3202.0680851573138</v>
      </c>
    </row>
    <row r="44" spans="1:18" ht="11.25" customHeight="1" x14ac:dyDescent="0.25">
      <c r="A44" s="59" t="s">
        <v>161</v>
      </c>
      <c r="B44" s="60" t="s">
        <v>160</v>
      </c>
      <c r="C44" s="9">
        <v>220.15292549926573</v>
      </c>
      <c r="D44" s="9">
        <v>193.61168267619399</v>
      </c>
      <c r="E44" s="9">
        <v>125.64453271226313</v>
      </c>
      <c r="F44" s="9">
        <v>154.97955327496894</v>
      </c>
      <c r="G44" s="9">
        <v>101.47459805361491</v>
      </c>
      <c r="H44" s="9">
        <v>87.549075121821431</v>
      </c>
      <c r="I44" s="9">
        <v>136.73766456100412</v>
      </c>
      <c r="J44" s="9">
        <v>143.96201237420195</v>
      </c>
      <c r="K44" s="9">
        <v>191.62805437916526</v>
      </c>
      <c r="L44" s="9">
        <v>126.60113705023321</v>
      </c>
      <c r="M44" s="9">
        <v>74.768562979436467</v>
      </c>
      <c r="N44" s="9">
        <v>59.240373093977816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4141.4500217238565</v>
      </c>
      <c r="D52" s="79">
        <v>4025.3527143037345</v>
      </c>
      <c r="E52" s="79">
        <v>4301.4064672721652</v>
      </c>
      <c r="F52" s="79">
        <v>4203.9837220843419</v>
      </c>
      <c r="G52" s="79">
        <v>4626.2342228381331</v>
      </c>
      <c r="H52" s="79">
        <v>4572.2867098274382</v>
      </c>
      <c r="I52" s="79">
        <v>4795.0223037519654</v>
      </c>
      <c r="J52" s="79">
        <v>4681.7414926433312</v>
      </c>
      <c r="K52" s="79">
        <v>4731.8735671949917</v>
      </c>
      <c r="L52" s="79">
        <v>4981.3289633948152</v>
      </c>
      <c r="M52" s="79">
        <v>4814.0666186697499</v>
      </c>
      <c r="N52" s="79">
        <v>4398.3852302879941</v>
      </c>
      <c r="O52" s="79">
        <v>5306.0539114891717</v>
      </c>
      <c r="P52" s="79">
        <v>5096.5355613639013</v>
      </c>
      <c r="Q52" s="79">
        <v>4667.0853772772798</v>
      </c>
      <c r="R52" s="79">
        <v>4597.2408875320616</v>
      </c>
    </row>
    <row r="53" spans="1:18" ht="11.25" customHeight="1" x14ac:dyDescent="0.25">
      <c r="A53" s="56" t="s">
        <v>143</v>
      </c>
      <c r="B53" s="57" t="s">
        <v>142</v>
      </c>
      <c r="C53" s="8">
        <v>4141.4500217238565</v>
      </c>
      <c r="D53" s="8">
        <v>4025.3527143037345</v>
      </c>
      <c r="E53" s="8">
        <v>4301.4064672721652</v>
      </c>
      <c r="F53" s="8">
        <v>4203.9837220843419</v>
      </c>
      <c r="G53" s="8">
        <v>4626.2342228381331</v>
      </c>
      <c r="H53" s="8">
        <v>4572.2867098274382</v>
      </c>
      <c r="I53" s="8">
        <v>4795.0223037519654</v>
      </c>
      <c r="J53" s="8">
        <v>4681.7414926433312</v>
      </c>
      <c r="K53" s="8">
        <v>4731.8735671949917</v>
      </c>
      <c r="L53" s="8">
        <v>4981.3289633948152</v>
      </c>
      <c r="M53" s="8">
        <v>4814.0666186697499</v>
      </c>
      <c r="N53" s="8">
        <v>4398.3852302879941</v>
      </c>
      <c r="O53" s="8">
        <v>5306.0539114891717</v>
      </c>
      <c r="P53" s="8">
        <v>5096.5355613639013</v>
      </c>
      <c r="Q53" s="8">
        <v>4667.0853772772798</v>
      </c>
      <c r="R53" s="8">
        <v>4597.2408875320616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1787.2266279996861</v>
      </c>
      <c r="D64" s="81">
        <v>1815.6815843162449</v>
      </c>
      <c r="E64" s="81">
        <v>1810.8939134493853</v>
      </c>
      <c r="F64" s="81">
        <v>1959.2249276028122</v>
      </c>
      <c r="G64" s="81">
        <v>1999.7574381875727</v>
      </c>
      <c r="H64" s="81">
        <v>2035.7666461272922</v>
      </c>
      <c r="I64" s="81">
        <v>2065.8623625646514</v>
      </c>
      <c r="J64" s="81">
        <v>2256.5303413247202</v>
      </c>
      <c r="K64" s="81">
        <v>2260.3488029733885</v>
      </c>
      <c r="L64" s="81">
        <v>2473.186073283171</v>
      </c>
      <c r="M64" s="81">
        <v>2784.7888316092231</v>
      </c>
      <c r="N64" s="81">
        <v>2694.7137810460526</v>
      </c>
      <c r="O64" s="81">
        <v>3307.781132849173</v>
      </c>
      <c r="P64" s="81">
        <v>3506.9826321550358</v>
      </c>
      <c r="Q64" s="81">
        <v>3563.9904350440593</v>
      </c>
      <c r="R64" s="81">
        <v>3620.6920190480791</v>
      </c>
    </row>
    <row r="65" spans="1:18" ht="11.25" customHeight="1" x14ac:dyDescent="0.25">
      <c r="A65" s="71" t="s">
        <v>123</v>
      </c>
      <c r="B65" s="72" t="s">
        <v>122</v>
      </c>
      <c r="C65" s="82">
        <v>1787.2266279996861</v>
      </c>
      <c r="D65" s="82">
        <v>1815.6815843162449</v>
      </c>
      <c r="E65" s="82">
        <v>1810.8939134493853</v>
      </c>
      <c r="F65" s="82">
        <v>1959.2249276028122</v>
      </c>
      <c r="G65" s="82">
        <v>1999.7574381875727</v>
      </c>
      <c r="H65" s="82">
        <v>2035.7666461272922</v>
      </c>
      <c r="I65" s="82">
        <v>2065.8623625646514</v>
      </c>
      <c r="J65" s="82">
        <v>2256.5303413247202</v>
      </c>
      <c r="K65" s="82">
        <v>2260.3488029733885</v>
      </c>
      <c r="L65" s="82">
        <v>2473.186073283171</v>
      </c>
      <c r="M65" s="82">
        <v>2784.7888316092231</v>
      </c>
      <c r="N65" s="82">
        <v>2694.7137810460526</v>
      </c>
      <c r="O65" s="82">
        <v>3307.781132849173</v>
      </c>
      <c r="P65" s="82">
        <v>3506.9826321550358</v>
      </c>
      <c r="Q65" s="82">
        <v>3563.9904350440593</v>
      </c>
      <c r="R65" s="82">
        <v>3620.6920190480791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4153.8601429483315</v>
      </c>
      <c r="D2" s="78">
        <v>4038.0009889423436</v>
      </c>
      <c r="E2" s="78">
        <v>4197.1606461515403</v>
      </c>
      <c r="F2" s="78">
        <v>4125.2365648935438</v>
      </c>
      <c r="G2" s="78">
        <v>4391.6712618497822</v>
      </c>
      <c r="H2" s="78">
        <v>4401.179218584798</v>
      </c>
      <c r="I2" s="78">
        <v>4477.074565842996</v>
      </c>
      <c r="J2" s="78">
        <v>4475.0596377369948</v>
      </c>
      <c r="K2" s="78">
        <v>4572.0719698565654</v>
      </c>
      <c r="L2" s="78">
        <v>4727.9541215486452</v>
      </c>
      <c r="M2" s="78">
        <v>4706.7650922958055</v>
      </c>
      <c r="N2" s="78">
        <v>4470.9455908900072</v>
      </c>
      <c r="O2" s="78">
        <v>4715.2392186093912</v>
      </c>
      <c r="P2" s="78">
        <v>4607.2952184293827</v>
      </c>
      <c r="Q2" s="78">
        <v>4270.7726725500534</v>
      </c>
      <c r="R2" s="78">
        <v>4231.7030533965208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1856.9779100722321</v>
      </c>
      <c r="D21" s="79">
        <v>1773.889755792811</v>
      </c>
      <c r="E21" s="79">
        <v>1748.4188155820889</v>
      </c>
      <c r="F21" s="79">
        <v>1668.0984365327629</v>
      </c>
      <c r="G21" s="79">
        <v>1701.1274595567388</v>
      </c>
      <c r="H21" s="79">
        <v>1638.1475366222701</v>
      </c>
      <c r="I21" s="79">
        <v>1524.4498210322492</v>
      </c>
      <c r="J21" s="79">
        <v>1527.7093657861842</v>
      </c>
      <c r="K21" s="79">
        <v>1482.5078165673867</v>
      </c>
      <c r="L21" s="79">
        <v>1465.5144207483261</v>
      </c>
      <c r="M21" s="79">
        <v>1504.7817170146047</v>
      </c>
      <c r="N21" s="79">
        <v>1350.6684600417123</v>
      </c>
      <c r="O21" s="79">
        <v>1343.1198045445569</v>
      </c>
      <c r="P21" s="79">
        <v>1335.5427806582022</v>
      </c>
      <c r="Q21" s="79">
        <v>1202.297780415129</v>
      </c>
      <c r="R21" s="79">
        <v>1217.2850056093293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1856.9779100722321</v>
      </c>
      <c r="D30" s="8">
        <v>1773.889755792811</v>
      </c>
      <c r="E30" s="8">
        <v>1748.4188155820889</v>
      </c>
      <c r="F30" s="8">
        <v>1668.0984365327629</v>
      </c>
      <c r="G30" s="8">
        <v>1701.1274595567388</v>
      </c>
      <c r="H30" s="8">
        <v>1638.1475366222701</v>
      </c>
      <c r="I30" s="8">
        <v>1524.4498210322492</v>
      </c>
      <c r="J30" s="8">
        <v>1527.7093657861842</v>
      </c>
      <c r="K30" s="8">
        <v>1482.5078165673867</v>
      </c>
      <c r="L30" s="8">
        <v>1465.5144207483261</v>
      </c>
      <c r="M30" s="8">
        <v>1504.7817170146047</v>
      </c>
      <c r="N30" s="8">
        <v>1350.6684600417123</v>
      </c>
      <c r="O30" s="8">
        <v>1343.1198045445569</v>
      </c>
      <c r="P30" s="8">
        <v>1335.5427806582022</v>
      </c>
      <c r="Q30" s="8">
        <v>1202.297780415129</v>
      </c>
      <c r="R30" s="8">
        <v>1217.2850056093293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1856.9779100722321</v>
      </c>
      <c r="D34" s="9">
        <v>1773.889755792811</v>
      </c>
      <c r="E34" s="9">
        <v>1748.4188155820889</v>
      </c>
      <c r="F34" s="9">
        <v>1668.0984365327629</v>
      </c>
      <c r="G34" s="9">
        <v>1701.1274595567388</v>
      </c>
      <c r="H34" s="9">
        <v>1638.1475366222701</v>
      </c>
      <c r="I34" s="9">
        <v>1524.4498210322492</v>
      </c>
      <c r="J34" s="9">
        <v>1527.7093657861842</v>
      </c>
      <c r="K34" s="9">
        <v>1482.5078165673867</v>
      </c>
      <c r="L34" s="9">
        <v>1465.5144207483261</v>
      </c>
      <c r="M34" s="9">
        <v>1504.7817170146047</v>
      </c>
      <c r="N34" s="9">
        <v>1350.6684600417123</v>
      </c>
      <c r="O34" s="9">
        <v>1343.1198045445569</v>
      </c>
      <c r="P34" s="9">
        <v>1335.5427806582022</v>
      </c>
      <c r="Q34" s="9">
        <v>1202.297780415129</v>
      </c>
      <c r="R34" s="9">
        <v>1217.2850056093293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2296.8822328760989</v>
      </c>
      <c r="D52" s="79">
        <v>2264.1112331495328</v>
      </c>
      <c r="E52" s="79">
        <v>2448.7418305694518</v>
      </c>
      <c r="F52" s="79">
        <v>2457.1381283607807</v>
      </c>
      <c r="G52" s="79">
        <v>2690.5438022930434</v>
      </c>
      <c r="H52" s="79">
        <v>2763.0316819625282</v>
      </c>
      <c r="I52" s="79">
        <v>2952.6247448107465</v>
      </c>
      <c r="J52" s="79">
        <v>2947.3502719508101</v>
      </c>
      <c r="K52" s="79">
        <v>3089.5641532891786</v>
      </c>
      <c r="L52" s="79">
        <v>3262.4397008003193</v>
      </c>
      <c r="M52" s="79">
        <v>3201.9833752812006</v>
      </c>
      <c r="N52" s="79">
        <v>3120.2771308482947</v>
      </c>
      <c r="O52" s="79">
        <v>3372.1194140648345</v>
      </c>
      <c r="P52" s="79">
        <v>3271.7524377711807</v>
      </c>
      <c r="Q52" s="79">
        <v>3068.4748921349246</v>
      </c>
      <c r="R52" s="79">
        <v>3014.4180477871919</v>
      </c>
    </row>
    <row r="53" spans="1:18" ht="11.25" customHeight="1" x14ac:dyDescent="0.25">
      <c r="A53" s="56" t="s">
        <v>143</v>
      </c>
      <c r="B53" s="57" t="s">
        <v>142</v>
      </c>
      <c r="C53" s="8">
        <v>2296.8822328760989</v>
      </c>
      <c r="D53" s="8">
        <v>2264.1112331495328</v>
      </c>
      <c r="E53" s="8">
        <v>2448.7418305694518</v>
      </c>
      <c r="F53" s="8">
        <v>2457.1381283607807</v>
      </c>
      <c r="G53" s="8">
        <v>2690.5438022930434</v>
      </c>
      <c r="H53" s="8">
        <v>2763.0316819625282</v>
      </c>
      <c r="I53" s="8">
        <v>2952.6247448107465</v>
      </c>
      <c r="J53" s="8">
        <v>2947.3502719508101</v>
      </c>
      <c r="K53" s="8">
        <v>3089.5641532891786</v>
      </c>
      <c r="L53" s="8">
        <v>3262.4397008003193</v>
      </c>
      <c r="M53" s="8">
        <v>3201.9833752812006</v>
      </c>
      <c r="N53" s="8">
        <v>3120.2771308482947</v>
      </c>
      <c r="O53" s="8">
        <v>3372.1194140648345</v>
      </c>
      <c r="P53" s="8">
        <v>3271.7524377711807</v>
      </c>
      <c r="Q53" s="8">
        <v>3068.4748921349246</v>
      </c>
      <c r="R53" s="8">
        <v>3014.4180477871919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37118.066187172073</v>
      </c>
      <c r="D2" s="78">
        <v>28639.863609206008</v>
      </c>
      <c r="E2" s="78">
        <v>31406.205741515998</v>
      </c>
      <c r="F2" s="78">
        <v>33659.733222875453</v>
      </c>
      <c r="G2" s="78">
        <v>32407.257138613666</v>
      </c>
      <c r="H2" s="78">
        <v>38122.771856366591</v>
      </c>
      <c r="I2" s="78">
        <v>34142.497134117482</v>
      </c>
      <c r="J2" s="78">
        <v>35180.939224989255</v>
      </c>
      <c r="K2" s="78">
        <v>30863.341017018683</v>
      </c>
      <c r="L2" s="78">
        <v>33691.748735798101</v>
      </c>
      <c r="M2" s="78">
        <v>35768.771581268637</v>
      </c>
      <c r="N2" s="78">
        <v>29750.100416546222</v>
      </c>
      <c r="O2" s="78">
        <v>30815.934372261516</v>
      </c>
      <c r="P2" s="78">
        <v>31413.36133170735</v>
      </c>
      <c r="Q2" s="78">
        <v>19933.065061780773</v>
      </c>
      <c r="R2" s="78">
        <v>21572.59886449141</v>
      </c>
    </row>
    <row r="3" spans="1:18" ht="11.25" customHeight="1" x14ac:dyDescent="0.25">
      <c r="A3" s="53" t="s">
        <v>242</v>
      </c>
      <c r="B3" s="54" t="s">
        <v>241</v>
      </c>
      <c r="C3" s="79">
        <v>24048.455136433153</v>
      </c>
      <c r="D3" s="79">
        <v>17659.953469070497</v>
      </c>
      <c r="E3" s="79">
        <v>20227.177466040815</v>
      </c>
      <c r="F3" s="79">
        <v>22089.425981508073</v>
      </c>
      <c r="G3" s="79">
        <v>20817.923856714864</v>
      </c>
      <c r="H3" s="79">
        <v>23427.651726245407</v>
      </c>
      <c r="I3" s="79">
        <v>19484.470599124608</v>
      </c>
      <c r="J3" s="79">
        <v>21041.479517891978</v>
      </c>
      <c r="K3" s="79">
        <v>18333.746767311626</v>
      </c>
      <c r="L3" s="79">
        <v>18368.234594803369</v>
      </c>
      <c r="M3" s="79">
        <v>17310.658198999019</v>
      </c>
      <c r="N3" s="79">
        <v>13006.36479999997</v>
      </c>
      <c r="O3" s="79">
        <v>17561.554239803343</v>
      </c>
      <c r="P3" s="79">
        <v>19428.381028218486</v>
      </c>
      <c r="Q3" s="79">
        <v>8549.5978864868212</v>
      </c>
      <c r="R3" s="79">
        <v>8419.2133850120063</v>
      </c>
    </row>
    <row r="4" spans="1:18" ht="11.25" customHeight="1" x14ac:dyDescent="0.25">
      <c r="A4" s="56" t="s">
        <v>240</v>
      </c>
      <c r="B4" s="57" t="s">
        <v>239</v>
      </c>
      <c r="C4" s="8">
        <v>23590.016136433154</v>
      </c>
      <c r="D4" s="8">
        <v>17210.023193870496</v>
      </c>
      <c r="E4" s="8">
        <v>19952.316371808214</v>
      </c>
      <c r="F4" s="8">
        <v>22089.425981508073</v>
      </c>
      <c r="G4" s="8">
        <v>20817.923856714864</v>
      </c>
      <c r="H4" s="8">
        <v>23427.651726245407</v>
      </c>
      <c r="I4" s="8">
        <v>19484.470599124608</v>
      </c>
      <c r="J4" s="8">
        <v>21041.479517891978</v>
      </c>
      <c r="K4" s="8">
        <v>18333.746767311626</v>
      </c>
      <c r="L4" s="8">
        <v>18368.234594803369</v>
      </c>
      <c r="M4" s="8">
        <v>17310.658198999019</v>
      </c>
      <c r="N4" s="8">
        <v>13006.36479999997</v>
      </c>
      <c r="O4" s="8">
        <v>17561.554239803343</v>
      </c>
      <c r="P4" s="8">
        <v>19428.381028218486</v>
      </c>
      <c r="Q4" s="8">
        <v>8549.5978864868212</v>
      </c>
      <c r="R4" s="8">
        <v>8419.2133850120063</v>
      </c>
    </row>
    <row r="5" spans="1:18" ht="11.25" customHeight="1" x14ac:dyDescent="0.25">
      <c r="A5" s="59" t="s">
        <v>238</v>
      </c>
      <c r="B5" s="60" t="s">
        <v>237</v>
      </c>
      <c r="C5" s="9">
        <v>23590.016136433154</v>
      </c>
      <c r="D5" s="9">
        <v>17210.023193870496</v>
      </c>
      <c r="E5" s="9">
        <v>19952.316371808214</v>
      </c>
      <c r="F5" s="9">
        <v>22089.425981508073</v>
      </c>
      <c r="G5" s="9">
        <v>20817.923856714864</v>
      </c>
      <c r="H5" s="9">
        <v>23427.651726245407</v>
      </c>
      <c r="I5" s="9">
        <v>19484.470599124608</v>
      </c>
      <c r="J5" s="9">
        <v>21041.479517891978</v>
      </c>
      <c r="K5" s="9">
        <v>18333.746767311626</v>
      </c>
      <c r="L5" s="9">
        <v>18368.234594803369</v>
      </c>
      <c r="M5" s="9">
        <v>17310.658198999019</v>
      </c>
      <c r="N5" s="9">
        <v>13006.36479999997</v>
      </c>
      <c r="O5" s="9">
        <v>17561.554239803343</v>
      </c>
      <c r="P5" s="9">
        <v>19428.381028218486</v>
      </c>
      <c r="Q5" s="9">
        <v>8549.5978864868212</v>
      </c>
      <c r="R5" s="9">
        <v>8419.2133850120063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23590.016136433154</v>
      </c>
      <c r="D8" s="10">
        <v>17210.023193870496</v>
      </c>
      <c r="E8" s="10">
        <v>19952.316371808214</v>
      </c>
      <c r="F8" s="10">
        <v>22089.425981508073</v>
      </c>
      <c r="G8" s="10">
        <v>20817.923856714864</v>
      </c>
      <c r="H8" s="10">
        <v>23427.651726245407</v>
      </c>
      <c r="I8" s="10">
        <v>19484.470599124608</v>
      </c>
      <c r="J8" s="10">
        <v>21041.479517891978</v>
      </c>
      <c r="K8" s="10">
        <v>18333.746767311626</v>
      </c>
      <c r="L8" s="10">
        <v>18368.234594803369</v>
      </c>
      <c r="M8" s="10">
        <v>17310.658198999019</v>
      </c>
      <c r="N8" s="10">
        <v>13006.36479999997</v>
      </c>
      <c r="O8" s="10">
        <v>17561.554239803343</v>
      </c>
      <c r="P8" s="10">
        <v>19428.381028218486</v>
      </c>
      <c r="Q8" s="10">
        <v>8549.5978864868212</v>
      </c>
      <c r="R8" s="10">
        <v>8419.2133850120063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458.43899999999849</v>
      </c>
      <c r="D15" s="8">
        <v>449.93027519999998</v>
      </c>
      <c r="E15" s="8">
        <v>274.86109423259995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458.43899999999849</v>
      </c>
      <c r="D16" s="9">
        <v>449.93027519999998</v>
      </c>
      <c r="E16" s="9">
        <v>274.86109423259995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3979.2370680752424</v>
      </c>
      <c r="D21" s="79">
        <v>3191.6926803600004</v>
      </c>
      <c r="E21" s="79">
        <v>2750.9015089119239</v>
      </c>
      <c r="F21" s="79">
        <v>3928.3330270200122</v>
      </c>
      <c r="G21" s="79">
        <v>3807.1121245518607</v>
      </c>
      <c r="H21" s="79">
        <v>5226.0443533196294</v>
      </c>
      <c r="I21" s="79">
        <v>4542.1022652189495</v>
      </c>
      <c r="J21" s="79">
        <v>3497.8614646370406</v>
      </c>
      <c r="K21" s="79">
        <v>3273.4984599270365</v>
      </c>
      <c r="L21" s="79">
        <v>3447.5252906446931</v>
      </c>
      <c r="M21" s="79">
        <v>3554.6158478730254</v>
      </c>
      <c r="N21" s="79">
        <v>1746.6905999999963</v>
      </c>
      <c r="O21" s="79">
        <v>2098.435998152102</v>
      </c>
      <c r="P21" s="79">
        <v>1306.7830826280876</v>
      </c>
      <c r="Q21" s="79">
        <v>941.32197648468366</v>
      </c>
      <c r="R21" s="79">
        <v>980.16018610728383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3979.2370680752424</v>
      </c>
      <c r="D30" s="8">
        <v>3191.6926803600004</v>
      </c>
      <c r="E30" s="8">
        <v>2750.9015089119239</v>
      </c>
      <c r="F30" s="8">
        <v>3928.3330270200122</v>
      </c>
      <c r="G30" s="8">
        <v>3807.1121245518607</v>
      </c>
      <c r="H30" s="8">
        <v>5226.0443533196294</v>
      </c>
      <c r="I30" s="8">
        <v>4542.1022652189495</v>
      </c>
      <c r="J30" s="8">
        <v>3497.8614646370406</v>
      </c>
      <c r="K30" s="8">
        <v>3273.4984599270365</v>
      </c>
      <c r="L30" s="8">
        <v>3447.5252906446931</v>
      </c>
      <c r="M30" s="8">
        <v>3554.6158478730254</v>
      </c>
      <c r="N30" s="8">
        <v>1746.6905999999963</v>
      </c>
      <c r="O30" s="8">
        <v>2098.435998152102</v>
      </c>
      <c r="P30" s="8">
        <v>1306.7830826280876</v>
      </c>
      <c r="Q30" s="8">
        <v>941.32197648468366</v>
      </c>
      <c r="R30" s="8">
        <v>980.16018610728383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52.99199999999994</v>
      </c>
      <c r="P31" s="9">
        <v>71.539054170519989</v>
      </c>
      <c r="Q31" s="9">
        <v>63.590399999999882</v>
      </c>
      <c r="R31" s="9">
        <v>50.342399999999898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52.99199999999994</v>
      </c>
      <c r="P32" s="10">
        <v>71.539054170519989</v>
      </c>
      <c r="Q32" s="10">
        <v>63.590399999999882</v>
      </c>
      <c r="R32" s="10">
        <v>50.342399999999898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263.87003157130039</v>
      </c>
      <c r="D43" s="9">
        <v>270.22067748000001</v>
      </c>
      <c r="E43" s="9">
        <v>149.53640001487199</v>
      </c>
      <c r="F43" s="9">
        <v>174.97676158606799</v>
      </c>
      <c r="G43" s="9">
        <v>241.66849677984001</v>
      </c>
      <c r="H43" s="9">
        <v>416.37060387459076</v>
      </c>
      <c r="I43" s="9">
        <v>260.90014272753604</v>
      </c>
      <c r="J43" s="9">
        <v>273.62567518556403</v>
      </c>
      <c r="K43" s="9">
        <v>270.496420462944</v>
      </c>
      <c r="L43" s="9">
        <v>327.60431862069606</v>
      </c>
      <c r="M43" s="9">
        <v>441.8623887225661</v>
      </c>
      <c r="N43" s="9">
        <v>247.93859999999992</v>
      </c>
      <c r="O43" s="9">
        <v>263.80785170025013</v>
      </c>
      <c r="P43" s="9">
        <v>212.96349198321903</v>
      </c>
      <c r="Q43" s="9">
        <v>178.05518803224339</v>
      </c>
      <c r="R43" s="9">
        <v>238.44584212794319</v>
      </c>
    </row>
    <row r="44" spans="1:18" ht="11.25" customHeight="1" x14ac:dyDescent="0.25">
      <c r="A44" s="59" t="s">
        <v>161</v>
      </c>
      <c r="B44" s="60" t="s">
        <v>160</v>
      </c>
      <c r="C44" s="9">
        <v>3693.5270421676487</v>
      </c>
      <c r="D44" s="9">
        <v>2739.9130956000004</v>
      </c>
      <c r="E44" s="9">
        <v>2507.8844543609521</v>
      </c>
      <c r="F44" s="9">
        <v>3223.0902726397444</v>
      </c>
      <c r="G44" s="9">
        <v>2891.4021291186727</v>
      </c>
      <c r="H44" s="9">
        <v>4157.9693991806926</v>
      </c>
      <c r="I44" s="9">
        <v>3699.7558217974092</v>
      </c>
      <c r="J44" s="9">
        <v>2770.7940711752408</v>
      </c>
      <c r="K44" s="9">
        <v>2724.4659808197366</v>
      </c>
      <c r="L44" s="9">
        <v>2845.2338319207606</v>
      </c>
      <c r="M44" s="9">
        <v>3034.0775972352722</v>
      </c>
      <c r="N44" s="9">
        <v>1461.3119999999963</v>
      </c>
      <c r="O44" s="9">
        <v>1609.9241464518518</v>
      </c>
      <c r="P44" s="9">
        <v>910.22460530117598</v>
      </c>
      <c r="Q44" s="9">
        <v>643.96838399245576</v>
      </c>
      <c r="R44" s="9">
        <v>653.25594706781328</v>
      </c>
    </row>
    <row r="45" spans="1:18" ht="11.25" customHeight="1" x14ac:dyDescent="0.25">
      <c r="A45" s="59" t="s">
        <v>159</v>
      </c>
      <c r="B45" s="60" t="s">
        <v>158</v>
      </c>
      <c r="C45" s="9">
        <v>21.839994336293497</v>
      </c>
      <c r="D45" s="9">
        <v>181.55890728000003</v>
      </c>
      <c r="E45" s="9">
        <v>93.480654536100019</v>
      </c>
      <c r="F45" s="9">
        <v>530.26599279419997</v>
      </c>
      <c r="G45" s="9">
        <v>674.04149865334807</v>
      </c>
      <c r="H45" s="9">
        <v>651.70435026434654</v>
      </c>
      <c r="I45" s="9">
        <v>581.44630069400398</v>
      </c>
      <c r="J45" s="9">
        <v>453.44171827623597</v>
      </c>
      <c r="K45" s="9">
        <v>278.53605864435599</v>
      </c>
      <c r="L45" s="9">
        <v>274.68714010323606</v>
      </c>
      <c r="M45" s="9">
        <v>78.675861915187028</v>
      </c>
      <c r="N45" s="9">
        <v>37.439999999999991</v>
      </c>
      <c r="O45" s="9">
        <v>171.71199999999996</v>
      </c>
      <c r="P45" s="9">
        <v>112.05593117317275</v>
      </c>
      <c r="Q45" s="9">
        <v>55.708004459984672</v>
      </c>
      <c r="R45" s="9">
        <v>38.115996911527439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21.839994336293497</v>
      </c>
      <c r="D49" s="10">
        <v>93.480777000000003</v>
      </c>
      <c r="E49" s="10">
        <v>93.480654536100019</v>
      </c>
      <c r="F49" s="10">
        <v>530.26599279419997</v>
      </c>
      <c r="G49" s="10">
        <v>670.98125930940012</v>
      </c>
      <c r="H49" s="10">
        <v>645.84002020232879</v>
      </c>
      <c r="I49" s="10">
        <v>502.2637239906</v>
      </c>
      <c r="J49" s="10">
        <v>371.26147759739996</v>
      </c>
      <c r="K49" s="10">
        <v>193.49312528519997</v>
      </c>
      <c r="L49" s="10">
        <v>180.83884885560002</v>
      </c>
      <c r="M49" s="10">
        <v>40.559989886978457</v>
      </c>
      <c r="N49" s="10">
        <v>37.439999999999991</v>
      </c>
      <c r="O49" s="10">
        <v>124.80000000000008</v>
      </c>
      <c r="P49" s="10">
        <v>59.280023589026463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88.078130280000011</v>
      </c>
      <c r="E51" s="10">
        <v>0</v>
      </c>
      <c r="F51" s="10">
        <v>0</v>
      </c>
      <c r="G51" s="10">
        <v>3.0602393439479991</v>
      </c>
      <c r="H51" s="10">
        <v>5.8643300620177774</v>
      </c>
      <c r="I51" s="10">
        <v>79.182576703404024</v>
      </c>
      <c r="J51" s="10">
        <v>82.180240678835986</v>
      </c>
      <c r="K51" s="10">
        <v>85.042933359156038</v>
      </c>
      <c r="L51" s="10">
        <v>93.848291247636013</v>
      </c>
      <c r="M51" s="10">
        <v>38.115872028208578</v>
      </c>
      <c r="N51" s="10">
        <v>0</v>
      </c>
      <c r="O51" s="10">
        <v>46.911999999999878</v>
      </c>
      <c r="P51" s="10">
        <v>52.775907584146289</v>
      </c>
      <c r="Q51" s="10">
        <v>55.708004459984672</v>
      </c>
      <c r="R51" s="10">
        <v>38.115996911527439</v>
      </c>
    </row>
    <row r="52" spans="1:18" ht="11.25" customHeight="1" x14ac:dyDescent="0.25">
      <c r="A52" s="53" t="s">
        <v>145</v>
      </c>
      <c r="B52" s="54" t="s">
        <v>144</v>
      </c>
      <c r="C52" s="79">
        <v>8448.8404064937113</v>
      </c>
      <c r="D52" s="79">
        <v>7055.3990148223702</v>
      </c>
      <c r="E52" s="79">
        <v>7610.3714698724516</v>
      </c>
      <c r="F52" s="79">
        <v>6703.7206672098009</v>
      </c>
      <c r="G52" s="79">
        <v>6649.5045621695035</v>
      </c>
      <c r="H52" s="79">
        <v>7871.6545452824948</v>
      </c>
      <c r="I52" s="79">
        <v>8436.9912047633516</v>
      </c>
      <c r="J52" s="79">
        <v>8949.6334563945857</v>
      </c>
      <c r="K52" s="79">
        <v>7590.9550102828925</v>
      </c>
      <c r="L52" s="79">
        <v>10206.504215025156</v>
      </c>
      <c r="M52" s="79">
        <v>13099.767666262811</v>
      </c>
      <c r="N52" s="79">
        <v>12993.950216546275</v>
      </c>
      <c r="O52" s="79">
        <v>9125.6114208685049</v>
      </c>
      <c r="P52" s="79">
        <v>8518.3625418880983</v>
      </c>
      <c r="Q52" s="79">
        <v>8458.8603930741428</v>
      </c>
      <c r="R52" s="79">
        <v>9818.9211705130947</v>
      </c>
    </row>
    <row r="53" spans="1:18" ht="11.25" customHeight="1" x14ac:dyDescent="0.25">
      <c r="A53" s="56" t="s">
        <v>143</v>
      </c>
      <c r="B53" s="57" t="s">
        <v>142</v>
      </c>
      <c r="C53" s="8">
        <v>548.71536382061049</v>
      </c>
      <c r="D53" s="8">
        <v>500.25458426169712</v>
      </c>
      <c r="E53" s="8">
        <v>437.6038417482597</v>
      </c>
      <c r="F53" s="8">
        <v>353.01488604386469</v>
      </c>
      <c r="G53" s="8">
        <v>346.62668092271878</v>
      </c>
      <c r="H53" s="8">
        <v>1223.6321010656486</v>
      </c>
      <c r="I53" s="8">
        <v>1038.5863735682155</v>
      </c>
      <c r="J53" s="8">
        <v>1049.2802483890327</v>
      </c>
      <c r="K53" s="8">
        <v>1307.9191735799645</v>
      </c>
      <c r="L53" s="8">
        <v>6014.3327728605</v>
      </c>
      <c r="M53" s="8">
        <v>7595.0252974700206</v>
      </c>
      <c r="N53" s="8">
        <v>9059.9575688539644</v>
      </c>
      <c r="O53" s="8">
        <v>3459.090054394519</v>
      </c>
      <c r="P53" s="8">
        <v>3135.5775570878504</v>
      </c>
      <c r="Q53" s="8">
        <v>1681.4128614214544</v>
      </c>
      <c r="R53" s="8">
        <v>3685.7155703780463</v>
      </c>
    </row>
    <row r="54" spans="1:18" ht="11.25" customHeight="1" x14ac:dyDescent="0.25">
      <c r="A54" s="56" t="s">
        <v>141</v>
      </c>
      <c r="B54" s="57" t="s">
        <v>140</v>
      </c>
      <c r="C54" s="8">
        <v>7900.1250426731012</v>
      </c>
      <c r="D54" s="8">
        <v>6555.1444305606728</v>
      </c>
      <c r="E54" s="8">
        <v>7172.767628124192</v>
      </c>
      <c r="F54" s="8">
        <v>6350.7057811659361</v>
      </c>
      <c r="G54" s="8">
        <v>6302.8778812467845</v>
      </c>
      <c r="H54" s="8">
        <v>6648.0224442168465</v>
      </c>
      <c r="I54" s="8">
        <v>7398.4048311951356</v>
      </c>
      <c r="J54" s="8">
        <v>7900.353208005552</v>
      </c>
      <c r="K54" s="8">
        <v>6283.0358367029285</v>
      </c>
      <c r="L54" s="8">
        <v>4192.1714421646557</v>
      </c>
      <c r="M54" s="8">
        <v>5504.7423687927912</v>
      </c>
      <c r="N54" s="8">
        <v>3933.9926476923106</v>
      </c>
      <c r="O54" s="8">
        <v>5666.5213664739858</v>
      </c>
      <c r="P54" s="8">
        <v>5382.7849848002479</v>
      </c>
      <c r="Q54" s="8">
        <v>6777.4475316526887</v>
      </c>
      <c r="R54" s="8">
        <v>6133.2056001350475</v>
      </c>
    </row>
    <row r="55" spans="1:18" ht="11.25" customHeight="1" x14ac:dyDescent="0.25">
      <c r="A55" s="59" t="s">
        <v>139</v>
      </c>
      <c r="B55" s="60" t="s">
        <v>138</v>
      </c>
      <c r="C55" s="9">
        <v>439.68731911867451</v>
      </c>
      <c r="D55" s="9">
        <v>415.86823321027202</v>
      </c>
      <c r="E55" s="9">
        <v>327.917358204192</v>
      </c>
      <c r="F55" s="9">
        <v>287.37309490833599</v>
      </c>
      <c r="G55" s="9">
        <v>318.075687933984</v>
      </c>
      <c r="H55" s="9">
        <v>325.0965770512438</v>
      </c>
      <c r="I55" s="9">
        <v>347.81324985273596</v>
      </c>
      <c r="J55" s="9">
        <v>370.673052751152</v>
      </c>
      <c r="K55" s="9">
        <v>396.13825188532803</v>
      </c>
      <c r="L55" s="9">
        <v>247.05753690225598</v>
      </c>
      <c r="M55" s="9">
        <v>233.76588358337608</v>
      </c>
      <c r="N55" s="9">
        <v>143.1406476923076</v>
      </c>
      <c r="O55" s="9">
        <v>251.83936647398852</v>
      </c>
      <c r="P55" s="9">
        <v>271.23649401482226</v>
      </c>
      <c r="Q55" s="9">
        <v>241.66929230456932</v>
      </c>
      <c r="R55" s="9">
        <v>231.85676293160355</v>
      </c>
    </row>
    <row r="56" spans="1:18" ht="11.25" customHeight="1" x14ac:dyDescent="0.25">
      <c r="A56" s="59" t="s">
        <v>137</v>
      </c>
      <c r="B56" s="60" t="s">
        <v>136</v>
      </c>
      <c r="C56" s="9">
        <v>7460.4377235544271</v>
      </c>
      <c r="D56" s="9">
        <v>6139.2761973504012</v>
      </c>
      <c r="E56" s="9">
        <v>6844.8502699199998</v>
      </c>
      <c r="F56" s="9">
        <v>6063.3326862576005</v>
      </c>
      <c r="G56" s="9">
        <v>5984.8021933128002</v>
      </c>
      <c r="H56" s="9">
        <v>6322.9258671656025</v>
      </c>
      <c r="I56" s="9">
        <v>7050.5915813423999</v>
      </c>
      <c r="J56" s="9">
        <v>7529.6801552544002</v>
      </c>
      <c r="K56" s="9">
        <v>5886.8975848176005</v>
      </c>
      <c r="L56" s="9">
        <v>3945.1139052623998</v>
      </c>
      <c r="M56" s="9">
        <v>5270.9764852094149</v>
      </c>
      <c r="N56" s="9">
        <v>3740.6200000000031</v>
      </c>
      <c r="O56" s="9">
        <v>5068.699999999998</v>
      </c>
      <c r="P56" s="9">
        <v>4932.460473702904</v>
      </c>
      <c r="Q56" s="9">
        <v>6077.5020822780716</v>
      </c>
      <c r="R56" s="9">
        <v>5438.1589286795925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50.232000000000006</v>
      </c>
      <c r="O58" s="9">
        <v>345.98199999999923</v>
      </c>
      <c r="P58" s="9">
        <v>179.08801708252196</v>
      </c>
      <c r="Q58" s="9">
        <v>458.27615707004765</v>
      </c>
      <c r="R58" s="9">
        <v>463.18990852385093</v>
      </c>
    </row>
    <row r="59" spans="1:18" ht="11.25" customHeight="1" x14ac:dyDescent="0.25">
      <c r="A59" s="80" t="s">
        <v>131</v>
      </c>
      <c r="B59" s="54">
        <v>7200</v>
      </c>
      <c r="C59" s="79">
        <v>641.53357616997062</v>
      </c>
      <c r="D59" s="79">
        <v>732.8184449531401</v>
      </c>
      <c r="E59" s="79">
        <v>817.75529669080822</v>
      </c>
      <c r="F59" s="79">
        <v>938.25354713756383</v>
      </c>
      <c r="G59" s="79">
        <v>1132.71659517744</v>
      </c>
      <c r="H59" s="79">
        <v>1597.4212315190618</v>
      </c>
      <c r="I59" s="79">
        <v>1678.9330650105724</v>
      </c>
      <c r="J59" s="79">
        <v>1691.9647860656523</v>
      </c>
      <c r="K59" s="79">
        <v>1665.1407794971321</v>
      </c>
      <c r="L59" s="79">
        <v>1669.4846353248843</v>
      </c>
      <c r="M59" s="79">
        <v>1803.7298681337861</v>
      </c>
      <c r="N59" s="79">
        <v>2003.094799999981</v>
      </c>
      <c r="O59" s="79">
        <v>2030.3327134375668</v>
      </c>
      <c r="P59" s="79">
        <v>2159.8346789726761</v>
      </c>
      <c r="Q59" s="79">
        <v>1983.2848057351257</v>
      </c>
      <c r="R59" s="79">
        <v>2354.3041228590255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194.33695186680285</v>
      </c>
      <c r="Q60" s="8">
        <v>269.41191364083636</v>
      </c>
      <c r="R60" s="8">
        <v>621.9071909486629</v>
      </c>
    </row>
    <row r="61" spans="1:18" ht="11.25" customHeight="1" x14ac:dyDescent="0.25">
      <c r="A61" s="56" t="s">
        <v>128</v>
      </c>
      <c r="B61" s="57" t="s">
        <v>127</v>
      </c>
      <c r="C61" s="8">
        <v>641.53357616997062</v>
      </c>
      <c r="D61" s="8">
        <v>732.8184449531401</v>
      </c>
      <c r="E61" s="8">
        <v>817.75529669080822</v>
      </c>
      <c r="F61" s="8">
        <v>938.25354713756383</v>
      </c>
      <c r="G61" s="8">
        <v>1132.71659517744</v>
      </c>
      <c r="H61" s="8">
        <v>1597.4212315190618</v>
      </c>
      <c r="I61" s="8">
        <v>1678.9330650105724</v>
      </c>
      <c r="J61" s="8">
        <v>1691.9647860656523</v>
      </c>
      <c r="K61" s="8">
        <v>1665.1407794971321</v>
      </c>
      <c r="L61" s="8">
        <v>1669.4846353248843</v>
      </c>
      <c r="M61" s="8">
        <v>1803.7298681337861</v>
      </c>
      <c r="N61" s="8">
        <v>2003.094799999981</v>
      </c>
      <c r="O61" s="8">
        <v>2030.3327134375668</v>
      </c>
      <c r="P61" s="8">
        <v>1965.4977271058733</v>
      </c>
      <c r="Q61" s="8">
        <v>1713.8728920942895</v>
      </c>
      <c r="R61" s="8">
        <v>1732.3969319103626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1039.0346102180727</v>
      </c>
      <c r="D64" s="81">
        <v>1149.9358027002481</v>
      </c>
      <c r="E64" s="81">
        <v>1344.3596295094801</v>
      </c>
      <c r="F64" s="81">
        <v>1501.3475653687196</v>
      </c>
      <c r="G64" s="81">
        <v>1770.3554088662638</v>
      </c>
      <c r="H64" s="81">
        <v>3414.3458789449269</v>
      </c>
      <c r="I64" s="81">
        <v>3393.9646322844956</v>
      </c>
      <c r="J64" s="81">
        <v>3626.7394462755838</v>
      </c>
      <c r="K64" s="81">
        <v>3895.7167376049597</v>
      </c>
      <c r="L64" s="81">
        <v>3869.3821867133038</v>
      </c>
      <c r="M64" s="81">
        <v>4906.0989471010926</v>
      </c>
      <c r="N64" s="81">
        <v>3030.7839999999751</v>
      </c>
      <c r="O64" s="81">
        <v>2819.3796773135264</v>
      </c>
      <c r="P64" s="81">
        <v>2780.070590992761</v>
      </c>
      <c r="Q64" s="81">
        <v>2467.3247495059031</v>
      </c>
      <c r="R64" s="81">
        <v>2500.7992160884628</v>
      </c>
    </row>
    <row r="65" spans="1:18" ht="11.25" customHeight="1" x14ac:dyDescent="0.25">
      <c r="A65" s="71" t="s">
        <v>123</v>
      </c>
      <c r="B65" s="72" t="s">
        <v>122</v>
      </c>
      <c r="C65" s="82">
        <v>200.36799999999988</v>
      </c>
      <c r="D65" s="82">
        <v>177.72545980224015</v>
      </c>
      <c r="E65" s="82">
        <v>212.08672166975995</v>
      </c>
      <c r="F65" s="82">
        <v>223.99343826047942</v>
      </c>
      <c r="G65" s="82">
        <v>244.32737938560001</v>
      </c>
      <c r="H65" s="82">
        <v>1368.8711111503437</v>
      </c>
      <c r="I65" s="82">
        <v>1239.3705271046401</v>
      </c>
      <c r="J65" s="82">
        <v>1447.9518722457601</v>
      </c>
      <c r="K65" s="82">
        <v>1701.1715057164799</v>
      </c>
      <c r="L65" s="82">
        <v>1598.4347220979198</v>
      </c>
      <c r="M65" s="82">
        <v>2478.9959091290743</v>
      </c>
      <c r="N65" s="82">
        <v>357.16799999999893</v>
      </c>
      <c r="O65" s="82">
        <v>152.09633276503041</v>
      </c>
      <c r="P65" s="82">
        <v>182.67178898824881</v>
      </c>
      <c r="Q65" s="82">
        <v>182.00003704212594</v>
      </c>
      <c r="R65" s="82">
        <v>182.22405946536992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139.06619999999998</v>
      </c>
      <c r="D67" s="82">
        <v>173.03504746600802</v>
      </c>
      <c r="E67" s="82">
        <v>240.50050141572001</v>
      </c>
      <c r="F67" s="82">
        <v>254.22137310024002</v>
      </c>
      <c r="G67" s="82">
        <v>290.771723360664</v>
      </c>
      <c r="H67" s="82">
        <v>303.46688173235913</v>
      </c>
      <c r="I67" s="82">
        <v>323.69662619985604</v>
      </c>
      <c r="J67" s="82">
        <v>333.53339037782399</v>
      </c>
      <c r="K67" s="82">
        <v>378.75837465648004</v>
      </c>
      <c r="L67" s="82">
        <v>450.53381657138414</v>
      </c>
      <c r="M67" s="82">
        <v>460.11302395502463</v>
      </c>
      <c r="N67" s="82">
        <v>489.21599999999779</v>
      </c>
      <c r="O67" s="82">
        <v>453.18005835704838</v>
      </c>
      <c r="P67" s="82">
        <v>453.99888149646574</v>
      </c>
      <c r="Q67" s="82">
        <v>416.3248713870928</v>
      </c>
      <c r="R67" s="82">
        <v>429.374540118249</v>
      </c>
    </row>
    <row r="68" spans="1:18" ht="11.25" customHeight="1" x14ac:dyDescent="0.25">
      <c r="A68" s="71" t="s">
        <v>117</v>
      </c>
      <c r="B68" s="72" t="s">
        <v>116</v>
      </c>
      <c r="C68" s="82">
        <v>699.60041021807274</v>
      </c>
      <c r="D68" s="82">
        <v>799.17529543199987</v>
      </c>
      <c r="E68" s="82">
        <v>891.77240642400011</v>
      </c>
      <c r="F68" s="82">
        <v>1023.1327540080002</v>
      </c>
      <c r="G68" s="82">
        <v>1235.2563061199999</v>
      </c>
      <c r="H68" s="82">
        <v>1742.0078860622243</v>
      </c>
      <c r="I68" s="82">
        <v>1830.8974789799997</v>
      </c>
      <c r="J68" s="82">
        <v>1845.2541836519999</v>
      </c>
      <c r="K68" s="82">
        <v>1815.7868572319999</v>
      </c>
      <c r="L68" s="82">
        <v>1820.413648044</v>
      </c>
      <c r="M68" s="82">
        <v>1966.9900140169934</v>
      </c>
      <c r="N68" s="82">
        <v>2184.3999999999783</v>
      </c>
      <c r="O68" s="82">
        <v>2214.1032861914473</v>
      </c>
      <c r="P68" s="82">
        <v>2143.3999205080468</v>
      </c>
      <c r="Q68" s="82">
        <v>1868.9998410766843</v>
      </c>
      <c r="R68" s="82">
        <v>1889.2006165048438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26311.283254828893</v>
      </c>
      <c r="D2" s="78">
        <v>27406.850320477402</v>
      </c>
      <c r="E2" s="78">
        <v>24680.595170674518</v>
      </c>
      <c r="F2" s="78">
        <v>28374.685433301314</v>
      </c>
      <c r="G2" s="78">
        <v>28914.303254163478</v>
      </c>
      <c r="H2" s="78">
        <v>35183.38130291838</v>
      </c>
      <c r="I2" s="78">
        <v>32568.062480184595</v>
      </c>
      <c r="J2" s="78">
        <v>32567.499645604243</v>
      </c>
      <c r="K2" s="78">
        <v>33371.66053357441</v>
      </c>
      <c r="L2" s="78">
        <v>31521.768821601261</v>
      </c>
      <c r="M2" s="78">
        <v>33726.385084236266</v>
      </c>
      <c r="N2" s="78">
        <v>26635.295210372275</v>
      </c>
      <c r="O2" s="78">
        <v>29299.592217409147</v>
      </c>
      <c r="P2" s="78">
        <v>28810.228837280607</v>
      </c>
      <c r="Q2" s="78">
        <v>23648.145998152482</v>
      </c>
      <c r="R2" s="78">
        <v>23410.557100521019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91.424036620799995</v>
      </c>
      <c r="G3" s="79">
        <v>105.72920806500001</v>
      </c>
      <c r="H3" s="79">
        <v>208.55155861566868</v>
      </c>
      <c r="I3" s="79">
        <v>205.74171963540002</v>
      </c>
      <c r="J3" s="79">
        <v>185.73336354690002</v>
      </c>
      <c r="K3" s="79">
        <v>185.74062973830002</v>
      </c>
      <c r="L3" s="79">
        <v>583.03257743289601</v>
      </c>
      <c r="M3" s="79">
        <v>656.06033706489029</v>
      </c>
      <c r="N3" s="79">
        <v>171.76069055531028</v>
      </c>
      <c r="O3" s="79">
        <v>190.36814227692597</v>
      </c>
      <c r="P3" s="79">
        <v>201.45095512967163</v>
      </c>
      <c r="Q3" s="79">
        <v>155.86405751291159</v>
      </c>
      <c r="R3" s="79">
        <v>163.21431700908053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91.424036620799995</v>
      </c>
      <c r="G4" s="8">
        <v>105.72920806500001</v>
      </c>
      <c r="H4" s="8">
        <v>208.55155861566868</v>
      </c>
      <c r="I4" s="8">
        <v>205.74171963540002</v>
      </c>
      <c r="J4" s="8">
        <v>185.73336354690002</v>
      </c>
      <c r="K4" s="8">
        <v>185.74062973830002</v>
      </c>
      <c r="L4" s="8">
        <v>583.03257743289601</v>
      </c>
      <c r="M4" s="8">
        <v>656.06033706489029</v>
      </c>
      <c r="N4" s="8">
        <v>171.76069055531028</v>
      </c>
      <c r="O4" s="8">
        <v>190.36814227692597</v>
      </c>
      <c r="P4" s="8">
        <v>199.73436570440643</v>
      </c>
      <c r="Q4" s="8">
        <v>155.86405751291159</v>
      </c>
      <c r="R4" s="8">
        <v>163.21431700908053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423.01430607189599</v>
      </c>
      <c r="M5" s="9">
        <v>518.97531741714363</v>
      </c>
      <c r="N5" s="9">
        <v>148.90115499663935</v>
      </c>
      <c r="O5" s="9">
        <v>164.62202454057808</v>
      </c>
      <c r="P5" s="9">
        <v>171.15866767828436</v>
      </c>
      <c r="Q5" s="9">
        <v>133.01021518596036</v>
      </c>
      <c r="R5" s="9">
        <v>140.38961617208847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60.355856894152311</v>
      </c>
      <c r="O6" s="10">
        <v>76.079417197942959</v>
      </c>
      <c r="P6" s="10">
        <v>102.30591232328317</v>
      </c>
      <c r="Q6" s="10">
        <v>41.983007331836504</v>
      </c>
      <c r="R6" s="10">
        <v>41.982882234399248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423.01430607189599</v>
      </c>
      <c r="M8" s="10">
        <v>518.97531741714363</v>
      </c>
      <c r="N8" s="10">
        <v>88.545298102487038</v>
      </c>
      <c r="O8" s="10">
        <v>88.542607342635122</v>
      </c>
      <c r="P8" s="10">
        <v>68.852755355001193</v>
      </c>
      <c r="Q8" s="10">
        <v>91.027207854123844</v>
      </c>
      <c r="R8" s="10">
        <v>98.406733937689225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91.424036620799995</v>
      </c>
      <c r="G10" s="9">
        <v>105.72920806500001</v>
      </c>
      <c r="H10" s="9">
        <v>208.55155861566868</v>
      </c>
      <c r="I10" s="9">
        <v>205.74171963540002</v>
      </c>
      <c r="J10" s="9">
        <v>185.73336354690002</v>
      </c>
      <c r="K10" s="9">
        <v>185.74062973830002</v>
      </c>
      <c r="L10" s="9">
        <v>160.01827136100002</v>
      </c>
      <c r="M10" s="9">
        <v>137.08501964774663</v>
      </c>
      <c r="N10" s="9">
        <v>22.859535558670935</v>
      </c>
      <c r="O10" s="9">
        <v>25.746117736347891</v>
      </c>
      <c r="P10" s="9">
        <v>28.575698026122065</v>
      </c>
      <c r="Q10" s="9">
        <v>22.853842326951231</v>
      </c>
      <c r="R10" s="9">
        <v>22.824700836992072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1.7165894252651874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1.7165894252651874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15115.767482024245</v>
      </c>
      <c r="D21" s="79">
        <v>15883.415289049894</v>
      </c>
      <c r="E21" s="79">
        <v>14208.117777265323</v>
      </c>
      <c r="F21" s="79">
        <v>14962.391478650987</v>
      </c>
      <c r="G21" s="79">
        <v>14970.868836179792</v>
      </c>
      <c r="H21" s="79">
        <v>13978.032495277161</v>
      </c>
      <c r="I21" s="79">
        <v>12801.057941340503</v>
      </c>
      <c r="J21" s="79">
        <v>11706.206596760629</v>
      </c>
      <c r="K21" s="79">
        <v>13553.000098505136</v>
      </c>
      <c r="L21" s="79">
        <v>13077.150605108747</v>
      </c>
      <c r="M21" s="79">
        <v>12145.093583581149</v>
      </c>
      <c r="N21" s="79">
        <v>10701.894942658208</v>
      </c>
      <c r="O21" s="79">
        <v>9549.6421837372254</v>
      </c>
      <c r="P21" s="79">
        <v>9458.8515601461077</v>
      </c>
      <c r="Q21" s="79">
        <v>8593.6213737413746</v>
      </c>
      <c r="R21" s="79">
        <v>8381.5494001885691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15115.767482024245</v>
      </c>
      <c r="D30" s="8">
        <v>15883.415289049894</v>
      </c>
      <c r="E30" s="8">
        <v>14208.117777265323</v>
      </c>
      <c r="F30" s="8">
        <v>14962.391478650987</v>
      </c>
      <c r="G30" s="8">
        <v>14970.868836179792</v>
      </c>
      <c r="H30" s="8">
        <v>13978.032495277161</v>
      </c>
      <c r="I30" s="8">
        <v>12801.057941340503</v>
      </c>
      <c r="J30" s="8">
        <v>11706.206596760629</v>
      </c>
      <c r="K30" s="8">
        <v>13553.000098505136</v>
      </c>
      <c r="L30" s="8">
        <v>13077.150605108747</v>
      </c>
      <c r="M30" s="8">
        <v>12145.093583581149</v>
      </c>
      <c r="N30" s="8">
        <v>10701.894942658208</v>
      </c>
      <c r="O30" s="8">
        <v>9549.6421837372254</v>
      </c>
      <c r="P30" s="8">
        <v>9458.8515601461077</v>
      </c>
      <c r="Q30" s="8">
        <v>8593.6213737413746</v>
      </c>
      <c r="R30" s="8">
        <v>8381.5494001885691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876.58441007516808</v>
      </c>
      <c r="D34" s="9">
        <v>412.13475085788008</v>
      </c>
      <c r="E34" s="9">
        <v>1129.1175359424362</v>
      </c>
      <c r="F34" s="9">
        <v>1349.7411175239242</v>
      </c>
      <c r="G34" s="9">
        <v>1558.7188570822682</v>
      </c>
      <c r="H34" s="9">
        <v>1297.462862350686</v>
      </c>
      <c r="I34" s="9">
        <v>1076.8828099280402</v>
      </c>
      <c r="J34" s="9">
        <v>1198.9050893204042</v>
      </c>
      <c r="K34" s="9">
        <v>1378.7449753578483</v>
      </c>
      <c r="L34" s="9">
        <v>1280.0177087689804</v>
      </c>
      <c r="M34" s="9">
        <v>1352.6122527348234</v>
      </c>
      <c r="N34" s="9">
        <v>1201.6777604479269</v>
      </c>
      <c r="O34" s="9">
        <v>986.88454995789186</v>
      </c>
      <c r="P34" s="9">
        <v>835.94898693973505</v>
      </c>
      <c r="Q34" s="9">
        <v>830.15280670413881</v>
      </c>
      <c r="R34" s="9">
        <v>946.2508991024547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21.761531319526679</v>
      </c>
      <c r="H35" s="9">
        <v>27.997267457210928</v>
      </c>
      <c r="I35" s="9">
        <v>34.134600992182008</v>
      </c>
      <c r="J35" s="9">
        <v>28.143275873327774</v>
      </c>
      <c r="K35" s="9">
        <v>28.058872623008835</v>
      </c>
      <c r="L35" s="9">
        <v>31.04609195595366</v>
      </c>
      <c r="M35" s="9">
        <v>40.441192283576868</v>
      </c>
      <c r="N35" s="9">
        <v>27.974467274234279</v>
      </c>
      <c r="O35" s="9">
        <v>27.974362637342857</v>
      </c>
      <c r="P35" s="9">
        <v>27.974197108741933</v>
      </c>
      <c r="Q35" s="9">
        <v>27.975399440617117</v>
      </c>
      <c r="R35" s="9">
        <v>31.090271066502595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21.761531319526679</v>
      </c>
      <c r="H36" s="10">
        <v>27.997267457210928</v>
      </c>
      <c r="I36" s="10">
        <v>34.134600992182008</v>
      </c>
      <c r="J36" s="10">
        <v>28.143275873327774</v>
      </c>
      <c r="K36" s="10">
        <v>28.058872623008835</v>
      </c>
      <c r="L36" s="10">
        <v>31.04609195595366</v>
      </c>
      <c r="M36" s="10">
        <v>40.441192283576868</v>
      </c>
      <c r="N36" s="10">
        <v>27.974467274234279</v>
      </c>
      <c r="O36" s="10">
        <v>27.974362637342857</v>
      </c>
      <c r="P36" s="10">
        <v>27.974197108741933</v>
      </c>
      <c r="Q36" s="10">
        <v>27.975399440617117</v>
      </c>
      <c r="R36" s="10">
        <v>31.090271066502595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1790.0910274829785</v>
      </c>
      <c r="D38" s="9">
        <v>1684.8792105799664</v>
      </c>
      <c r="E38" s="9">
        <v>1508.7357541335957</v>
      </c>
      <c r="F38" s="9">
        <v>1682.187873742798</v>
      </c>
      <c r="G38" s="9">
        <v>1651.4456027903611</v>
      </c>
      <c r="H38" s="9">
        <v>1509.6173304354318</v>
      </c>
      <c r="I38" s="9">
        <v>1528.0414389919445</v>
      </c>
      <c r="J38" s="9">
        <v>1475.6512820050079</v>
      </c>
      <c r="K38" s="9">
        <v>1515.7263242609285</v>
      </c>
      <c r="L38" s="9">
        <v>1423.2851171823972</v>
      </c>
      <c r="M38" s="9">
        <v>1404.9212759750724</v>
      </c>
      <c r="N38" s="9">
        <v>1688.358675115594</v>
      </c>
      <c r="O38" s="9">
        <v>1417.2214074377753</v>
      </c>
      <c r="P38" s="9">
        <v>1426.4948280977017</v>
      </c>
      <c r="Q38" s="9">
        <v>1361.7826596529862</v>
      </c>
      <c r="R38" s="9">
        <v>1281.685149618223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1790.0910274829785</v>
      </c>
      <c r="D40" s="10">
        <v>1684.8792105799664</v>
      </c>
      <c r="E40" s="10">
        <v>1508.7357541335957</v>
      </c>
      <c r="F40" s="10">
        <v>1682.187873742798</v>
      </c>
      <c r="G40" s="10">
        <v>1651.4456027903611</v>
      </c>
      <c r="H40" s="10">
        <v>1509.6173304354318</v>
      </c>
      <c r="I40" s="10">
        <v>1528.0414389919445</v>
      </c>
      <c r="J40" s="10">
        <v>1475.6512820050079</v>
      </c>
      <c r="K40" s="10">
        <v>1515.7263242609285</v>
      </c>
      <c r="L40" s="10">
        <v>1423.2851171823972</v>
      </c>
      <c r="M40" s="10">
        <v>1404.9212759750724</v>
      </c>
      <c r="N40" s="10">
        <v>1688.358675115594</v>
      </c>
      <c r="O40" s="10">
        <v>1417.2214074377753</v>
      </c>
      <c r="P40" s="10">
        <v>1426.4948280977017</v>
      </c>
      <c r="Q40" s="10">
        <v>1361.7826596529862</v>
      </c>
      <c r="R40" s="10">
        <v>1281.685149618223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11520.293452746808</v>
      </c>
      <c r="D43" s="9">
        <v>12941.147276064072</v>
      </c>
      <c r="E43" s="9">
        <v>11062.500033236185</v>
      </c>
      <c r="F43" s="9">
        <v>11342.296636584264</v>
      </c>
      <c r="G43" s="9">
        <v>11119.671251761643</v>
      </c>
      <c r="H43" s="9">
        <v>10703.323165756401</v>
      </c>
      <c r="I43" s="9">
        <v>9892.7196222469684</v>
      </c>
      <c r="J43" s="9">
        <v>8684.6282481254402</v>
      </c>
      <c r="K43" s="9">
        <v>10407.487437838765</v>
      </c>
      <c r="L43" s="9">
        <v>10051.777159413912</v>
      </c>
      <c r="M43" s="9">
        <v>9034.4223395508943</v>
      </c>
      <c r="N43" s="9">
        <v>7619.7962037680763</v>
      </c>
      <c r="O43" s="9">
        <v>7117.5618637042153</v>
      </c>
      <c r="P43" s="9">
        <v>7168.4335479999299</v>
      </c>
      <c r="Q43" s="9">
        <v>6373.7105079436315</v>
      </c>
      <c r="R43" s="9">
        <v>6122.5230804013891</v>
      </c>
    </row>
    <row r="44" spans="1:18" ht="11.25" customHeight="1" x14ac:dyDescent="0.25">
      <c r="A44" s="59" t="s">
        <v>161</v>
      </c>
      <c r="B44" s="60" t="s">
        <v>160</v>
      </c>
      <c r="C44" s="9">
        <v>928.79859171929081</v>
      </c>
      <c r="D44" s="9">
        <v>845.25405154797613</v>
      </c>
      <c r="E44" s="9">
        <v>507.76445395310412</v>
      </c>
      <c r="F44" s="9">
        <v>588.16585080000004</v>
      </c>
      <c r="G44" s="9">
        <v>619.27159322599209</v>
      </c>
      <c r="H44" s="9">
        <v>439.63186927743192</v>
      </c>
      <c r="I44" s="9">
        <v>269.27946918136803</v>
      </c>
      <c r="J44" s="9">
        <v>318.87870143644807</v>
      </c>
      <c r="K44" s="9">
        <v>222.98248842458403</v>
      </c>
      <c r="L44" s="9">
        <v>291.02452778750404</v>
      </c>
      <c r="M44" s="9">
        <v>312.69652303678203</v>
      </c>
      <c r="N44" s="9">
        <v>164.08783605237704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10612.487087366164</v>
      </c>
      <c r="D52" s="79">
        <v>10842.728305477071</v>
      </c>
      <c r="E52" s="79">
        <v>9677.7422443852938</v>
      </c>
      <c r="F52" s="79">
        <v>12406.349706109526</v>
      </c>
      <c r="G52" s="79">
        <v>12861.372914733025</v>
      </c>
      <c r="H52" s="79">
        <v>20753.242010325604</v>
      </c>
      <c r="I52" s="79">
        <v>19349.333817267561</v>
      </c>
      <c r="J52" s="79">
        <v>20386.076950628536</v>
      </c>
      <c r="K52" s="79">
        <v>19262.811709490976</v>
      </c>
      <c r="L52" s="79">
        <v>17395.11122365962</v>
      </c>
      <c r="M52" s="79">
        <v>20546.693618402722</v>
      </c>
      <c r="N52" s="79">
        <v>15322.579977666675</v>
      </c>
      <c r="O52" s="79">
        <v>19074.21379151069</v>
      </c>
      <c r="P52" s="79">
        <v>18666.609651088453</v>
      </c>
      <c r="Q52" s="79">
        <v>14397.588766898198</v>
      </c>
      <c r="R52" s="79">
        <v>14365.360285910674</v>
      </c>
    </row>
    <row r="53" spans="1:18" ht="11.25" customHeight="1" x14ac:dyDescent="0.25">
      <c r="A53" s="56" t="s">
        <v>143</v>
      </c>
      <c r="B53" s="57" t="s">
        <v>142</v>
      </c>
      <c r="C53" s="8">
        <v>10612.487087366164</v>
      </c>
      <c r="D53" s="8">
        <v>10842.728305477071</v>
      </c>
      <c r="E53" s="8">
        <v>9677.7422443852938</v>
      </c>
      <c r="F53" s="8">
        <v>12406.349706109526</v>
      </c>
      <c r="G53" s="8">
        <v>12861.372914733025</v>
      </c>
      <c r="H53" s="8">
        <v>20753.242010325604</v>
      </c>
      <c r="I53" s="8">
        <v>19349.333817267561</v>
      </c>
      <c r="J53" s="8">
        <v>20386.076950628536</v>
      </c>
      <c r="K53" s="8">
        <v>19262.811709490976</v>
      </c>
      <c r="L53" s="8">
        <v>17395.11122365962</v>
      </c>
      <c r="M53" s="8">
        <v>20546.693618402722</v>
      </c>
      <c r="N53" s="8">
        <v>15322.579977666675</v>
      </c>
      <c r="O53" s="8">
        <v>19074.21379151069</v>
      </c>
      <c r="P53" s="8">
        <v>18666.609651088453</v>
      </c>
      <c r="Q53" s="8">
        <v>14397.588766898198</v>
      </c>
      <c r="R53" s="8">
        <v>14365.360285910674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583.0286854384816</v>
      </c>
      <c r="D59" s="79">
        <v>680.70672595044005</v>
      </c>
      <c r="E59" s="79">
        <v>794.73514902390002</v>
      </c>
      <c r="F59" s="79">
        <v>914.52021192000007</v>
      </c>
      <c r="G59" s="79">
        <v>976.33229518566009</v>
      </c>
      <c r="H59" s="79">
        <v>243.55523869994474</v>
      </c>
      <c r="I59" s="79">
        <v>211.92900194113201</v>
      </c>
      <c r="J59" s="79">
        <v>289.48273466817596</v>
      </c>
      <c r="K59" s="79">
        <v>370.10809584000003</v>
      </c>
      <c r="L59" s="79">
        <v>466.47441540000005</v>
      </c>
      <c r="M59" s="79">
        <v>378.53754518751083</v>
      </c>
      <c r="N59" s="79">
        <v>439.05959949207875</v>
      </c>
      <c r="O59" s="79">
        <v>485.36809988430372</v>
      </c>
      <c r="P59" s="79">
        <v>483.31667091637314</v>
      </c>
      <c r="Q59" s="79">
        <v>501.07179999999869</v>
      </c>
      <c r="R59" s="79">
        <v>500.43309741269633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23.1660040774645</v>
      </c>
      <c r="Q60" s="8">
        <v>17.446000000000002</v>
      </c>
      <c r="R60" s="8">
        <v>18.732997412694829</v>
      </c>
    </row>
    <row r="61" spans="1:18" ht="11.25" customHeight="1" x14ac:dyDescent="0.25">
      <c r="A61" s="56" t="s">
        <v>128</v>
      </c>
      <c r="B61" s="57" t="s">
        <v>127</v>
      </c>
      <c r="C61" s="8">
        <v>583.0286854384816</v>
      </c>
      <c r="D61" s="8">
        <v>680.70672595044005</v>
      </c>
      <c r="E61" s="8">
        <v>794.73514902390002</v>
      </c>
      <c r="F61" s="8">
        <v>914.52021192000007</v>
      </c>
      <c r="G61" s="8">
        <v>976.33229518566009</v>
      </c>
      <c r="H61" s="8">
        <v>243.55523869994474</v>
      </c>
      <c r="I61" s="8">
        <v>211.92900194113201</v>
      </c>
      <c r="J61" s="8">
        <v>289.48273466817596</v>
      </c>
      <c r="K61" s="8">
        <v>370.10809584000003</v>
      </c>
      <c r="L61" s="8">
        <v>466.47441540000005</v>
      </c>
      <c r="M61" s="8">
        <v>378.53754518751083</v>
      </c>
      <c r="N61" s="8">
        <v>439.05959949207875</v>
      </c>
      <c r="O61" s="8">
        <v>485.36809988430372</v>
      </c>
      <c r="P61" s="8">
        <v>460.15066683890865</v>
      </c>
      <c r="Q61" s="8">
        <v>483.62579999999866</v>
      </c>
      <c r="R61" s="8">
        <v>481.7001000000015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781.90971648648053</v>
      </c>
      <c r="D64" s="81">
        <v>888.90314138877602</v>
      </c>
      <c r="E64" s="81">
        <v>1024.173710639496</v>
      </c>
      <c r="F64" s="81">
        <v>1149.555629118528</v>
      </c>
      <c r="G64" s="81">
        <v>1216.221414902712</v>
      </c>
      <c r="H64" s="81">
        <v>1091.1956243242075</v>
      </c>
      <c r="I64" s="81">
        <v>785.40465651192005</v>
      </c>
      <c r="J64" s="81">
        <v>1057.7507995208161</v>
      </c>
      <c r="K64" s="81">
        <v>1114.9398785582639</v>
      </c>
      <c r="L64" s="81">
        <v>1323.4522230582479</v>
      </c>
      <c r="M64" s="81">
        <v>1123.9342639913689</v>
      </c>
      <c r="N64" s="81">
        <v>1174.8696107573871</v>
      </c>
      <c r="O64" s="81">
        <v>1397.9838430692821</v>
      </c>
      <c r="P64" s="81">
        <v>1597.4557476902446</v>
      </c>
      <c r="Q64" s="81">
        <v>1770.038600000008</v>
      </c>
      <c r="R64" s="81">
        <v>2121.0235217483228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759.58411745159844</v>
      </c>
      <c r="I65" s="82">
        <v>473.60228162688003</v>
      </c>
      <c r="J65" s="82">
        <v>660.46027094208</v>
      </c>
      <c r="K65" s="82">
        <v>632.09717282880001</v>
      </c>
      <c r="L65" s="82">
        <v>735.73977230208004</v>
      </c>
      <c r="M65" s="82">
        <v>627.76016026208595</v>
      </c>
      <c r="N65" s="82">
        <v>582.06459430880614</v>
      </c>
      <c r="O65" s="82">
        <v>759.920562944116</v>
      </c>
      <c r="P65" s="82">
        <v>973.95223862380283</v>
      </c>
      <c r="Q65" s="82">
        <v>1118.0960000000068</v>
      </c>
      <c r="R65" s="82">
        <v>1460.3701503683073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146.1096217669575</v>
      </c>
      <c r="D67" s="82">
        <v>146.58396193677601</v>
      </c>
      <c r="E67" s="82">
        <v>157.50506393949601</v>
      </c>
      <c r="F67" s="82">
        <v>152.248857834528</v>
      </c>
      <c r="G67" s="82">
        <v>151.50712175071203</v>
      </c>
      <c r="H67" s="82">
        <v>66.011466604665628</v>
      </c>
      <c r="I67" s="82">
        <v>80.693945645040017</v>
      </c>
      <c r="J67" s="82">
        <v>81.609074282736017</v>
      </c>
      <c r="K67" s="82">
        <v>79.239665605463998</v>
      </c>
      <c r="L67" s="82">
        <v>79.011477804167995</v>
      </c>
      <c r="M67" s="82">
        <v>83.374163945919676</v>
      </c>
      <c r="N67" s="82">
        <v>114.0047925275171</v>
      </c>
      <c r="O67" s="82">
        <v>108.76327970469708</v>
      </c>
      <c r="P67" s="82">
        <v>121.70343545077235</v>
      </c>
      <c r="Q67" s="82">
        <v>124.54260000000053</v>
      </c>
      <c r="R67" s="82">
        <v>135.35337138001373</v>
      </c>
    </row>
    <row r="68" spans="1:18" ht="11.25" customHeight="1" x14ac:dyDescent="0.25">
      <c r="A68" s="71" t="s">
        <v>117</v>
      </c>
      <c r="B68" s="72" t="s">
        <v>116</v>
      </c>
      <c r="C68" s="82">
        <v>635.80009471952303</v>
      </c>
      <c r="D68" s="82">
        <v>742.31917945199996</v>
      </c>
      <c r="E68" s="82">
        <v>866.66864669999995</v>
      </c>
      <c r="F68" s="82">
        <v>997.30677128399998</v>
      </c>
      <c r="G68" s="82">
        <v>1064.714293152</v>
      </c>
      <c r="H68" s="82">
        <v>265.60004026794343</v>
      </c>
      <c r="I68" s="82">
        <v>231.10842923999999</v>
      </c>
      <c r="J68" s="82">
        <v>315.68145429599997</v>
      </c>
      <c r="K68" s="82">
        <v>403.60304012399996</v>
      </c>
      <c r="L68" s="82">
        <v>508.70097295200003</v>
      </c>
      <c r="M68" s="82">
        <v>412.79993978336324</v>
      </c>
      <c r="N68" s="82">
        <v>478.80022392106389</v>
      </c>
      <c r="O68" s="82">
        <v>529.30000042046902</v>
      </c>
      <c r="P68" s="82">
        <v>501.80007361566925</v>
      </c>
      <c r="Q68" s="82">
        <v>527.40000000000089</v>
      </c>
      <c r="R68" s="82">
        <v>525.30000000000177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21143.903095058387</v>
      </c>
      <c r="D2" s="78">
        <v>22701.378440792458</v>
      </c>
      <c r="E2" s="78">
        <v>19293.470306430008</v>
      </c>
      <c r="F2" s="78">
        <v>22716.734734907142</v>
      </c>
      <c r="G2" s="78">
        <v>23019.448479254039</v>
      </c>
      <c r="H2" s="78">
        <v>29528.156437016958</v>
      </c>
      <c r="I2" s="78">
        <v>27179.861622569264</v>
      </c>
      <c r="J2" s="78">
        <v>27063.066503859529</v>
      </c>
      <c r="K2" s="78">
        <v>27698.5653109794</v>
      </c>
      <c r="L2" s="78">
        <v>25934.671350822195</v>
      </c>
      <c r="M2" s="78">
        <v>28128.659842988825</v>
      </c>
      <c r="N2" s="78">
        <v>21196.703074397119</v>
      </c>
      <c r="O2" s="78">
        <v>24051.807781209165</v>
      </c>
      <c r="P2" s="78">
        <v>23697.04428063659</v>
      </c>
      <c r="Q2" s="78">
        <v>18514.133445294879</v>
      </c>
      <c r="R2" s="78">
        <v>18141.096780147644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91.424036620799995</v>
      </c>
      <c r="G3" s="79">
        <v>105.72920806500001</v>
      </c>
      <c r="H3" s="79">
        <v>208.55155861566868</v>
      </c>
      <c r="I3" s="79">
        <v>205.74171963540002</v>
      </c>
      <c r="J3" s="79">
        <v>185.73336354690002</v>
      </c>
      <c r="K3" s="79">
        <v>185.74062973830002</v>
      </c>
      <c r="L3" s="79">
        <v>583.03257743289601</v>
      </c>
      <c r="M3" s="79">
        <v>656.06033706489029</v>
      </c>
      <c r="N3" s="79">
        <v>171.76069055531028</v>
      </c>
      <c r="O3" s="79">
        <v>190.36814227692597</v>
      </c>
      <c r="P3" s="79">
        <v>201.45095512967163</v>
      </c>
      <c r="Q3" s="79">
        <v>155.86405751291159</v>
      </c>
      <c r="R3" s="79">
        <v>163.21431700908053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91.424036620799995</v>
      </c>
      <c r="G4" s="8">
        <v>105.72920806500001</v>
      </c>
      <c r="H4" s="8">
        <v>208.55155861566868</v>
      </c>
      <c r="I4" s="8">
        <v>205.74171963540002</v>
      </c>
      <c r="J4" s="8">
        <v>185.73336354690002</v>
      </c>
      <c r="K4" s="8">
        <v>185.74062973830002</v>
      </c>
      <c r="L4" s="8">
        <v>583.03257743289601</v>
      </c>
      <c r="M4" s="8">
        <v>656.06033706489029</v>
      </c>
      <c r="N4" s="8">
        <v>171.76069055531028</v>
      </c>
      <c r="O4" s="8">
        <v>190.36814227692597</v>
      </c>
      <c r="P4" s="8">
        <v>199.73436570440643</v>
      </c>
      <c r="Q4" s="8">
        <v>155.86405751291159</v>
      </c>
      <c r="R4" s="8">
        <v>163.21431700908053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423.01430607189599</v>
      </c>
      <c r="M5" s="9">
        <v>518.97531741714363</v>
      </c>
      <c r="N5" s="9">
        <v>148.90115499663935</v>
      </c>
      <c r="O5" s="9">
        <v>164.62202454057808</v>
      </c>
      <c r="P5" s="9">
        <v>171.15866767828436</v>
      </c>
      <c r="Q5" s="9">
        <v>133.01021518596036</v>
      </c>
      <c r="R5" s="9">
        <v>140.38961617208847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60.355856894152311</v>
      </c>
      <c r="O6" s="10">
        <v>76.079417197942959</v>
      </c>
      <c r="P6" s="10">
        <v>102.30591232328317</v>
      </c>
      <c r="Q6" s="10">
        <v>41.983007331836504</v>
      </c>
      <c r="R6" s="10">
        <v>41.982882234399248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423.01430607189599</v>
      </c>
      <c r="M8" s="10">
        <v>518.97531741714363</v>
      </c>
      <c r="N8" s="10">
        <v>88.545298102487038</v>
      </c>
      <c r="O8" s="10">
        <v>88.542607342635122</v>
      </c>
      <c r="P8" s="10">
        <v>68.852755355001193</v>
      </c>
      <c r="Q8" s="10">
        <v>91.027207854123844</v>
      </c>
      <c r="R8" s="10">
        <v>98.406733937689225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91.424036620799995</v>
      </c>
      <c r="G10" s="9">
        <v>105.72920806500001</v>
      </c>
      <c r="H10" s="9">
        <v>208.55155861566868</v>
      </c>
      <c r="I10" s="9">
        <v>205.74171963540002</v>
      </c>
      <c r="J10" s="9">
        <v>185.73336354690002</v>
      </c>
      <c r="K10" s="9">
        <v>185.74062973830002</v>
      </c>
      <c r="L10" s="9">
        <v>160.01827136100002</v>
      </c>
      <c r="M10" s="9">
        <v>137.08501964774663</v>
      </c>
      <c r="N10" s="9">
        <v>22.859535558670935</v>
      </c>
      <c r="O10" s="9">
        <v>25.746117736347891</v>
      </c>
      <c r="P10" s="9">
        <v>28.575698026122065</v>
      </c>
      <c r="Q10" s="9">
        <v>22.853842326951231</v>
      </c>
      <c r="R10" s="9">
        <v>22.824700836992072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1.7165894252651874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1.7165894252651874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12992.142621415118</v>
      </c>
      <c r="D21" s="79">
        <v>14207.572824959705</v>
      </c>
      <c r="E21" s="79">
        <v>11827.831288241032</v>
      </c>
      <c r="F21" s="79">
        <v>12352.042770018952</v>
      </c>
      <c r="G21" s="79">
        <v>12139.593902953453</v>
      </c>
      <c r="H21" s="79">
        <v>11423.139445069957</v>
      </c>
      <c r="I21" s="79">
        <v>10526.197549607463</v>
      </c>
      <c r="J21" s="79">
        <v>9338.6283176669931</v>
      </c>
      <c r="K21" s="79">
        <v>11003.210575899788</v>
      </c>
      <c r="L21" s="79">
        <v>10633.68251309378</v>
      </c>
      <c r="M21" s="79">
        <v>9694.3295009663398</v>
      </c>
      <c r="N21" s="79">
        <v>8405.095272392371</v>
      </c>
      <c r="O21" s="79">
        <v>7482.6889213590093</v>
      </c>
      <c r="P21" s="79">
        <v>7553.4384697244686</v>
      </c>
      <c r="Q21" s="79">
        <v>6697.2865154336851</v>
      </c>
      <c r="R21" s="79">
        <v>6388.2279628291817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12992.142621415118</v>
      </c>
      <c r="D30" s="8">
        <v>14207.572824959705</v>
      </c>
      <c r="E30" s="8">
        <v>11827.831288241032</v>
      </c>
      <c r="F30" s="8">
        <v>12352.042770018952</v>
      </c>
      <c r="G30" s="8">
        <v>12139.593902953453</v>
      </c>
      <c r="H30" s="8">
        <v>11423.139445069957</v>
      </c>
      <c r="I30" s="8">
        <v>10526.197549607463</v>
      </c>
      <c r="J30" s="8">
        <v>9338.6283176669931</v>
      </c>
      <c r="K30" s="8">
        <v>11003.210575899788</v>
      </c>
      <c r="L30" s="8">
        <v>10633.68251309378</v>
      </c>
      <c r="M30" s="8">
        <v>9694.3295009663398</v>
      </c>
      <c r="N30" s="8">
        <v>8405.095272392371</v>
      </c>
      <c r="O30" s="8">
        <v>7482.6889213590093</v>
      </c>
      <c r="P30" s="8">
        <v>7553.4384697244686</v>
      </c>
      <c r="Q30" s="8">
        <v>6697.2865154336851</v>
      </c>
      <c r="R30" s="8">
        <v>6388.2279628291817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19.69677891592087</v>
      </c>
      <c r="H35" s="9">
        <v>25.221003433016197</v>
      </c>
      <c r="I35" s="9">
        <v>30.646723483176711</v>
      </c>
      <c r="J35" s="9">
        <v>25.013043818764544</v>
      </c>
      <c r="K35" s="9">
        <v>25.359882873351602</v>
      </c>
      <c r="L35" s="9">
        <v>27.984281268405049</v>
      </c>
      <c r="M35" s="9">
        <v>36.326237812281462</v>
      </c>
      <c r="N35" s="9">
        <v>24.749756571318482</v>
      </c>
      <c r="O35" s="9">
        <v>24.445799162031864</v>
      </c>
      <c r="P35" s="9">
        <v>24.504669374022072</v>
      </c>
      <c r="Q35" s="9">
        <v>24.133448061221149</v>
      </c>
      <c r="R35" s="9">
        <v>26.712006111114253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19.69677891592087</v>
      </c>
      <c r="H36" s="10">
        <v>25.221003433016197</v>
      </c>
      <c r="I36" s="10">
        <v>30.646723483176711</v>
      </c>
      <c r="J36" s="10">
        <v>25.013043818764544</v>
      </c>
      <c r="K36" s="10">
        <v>25.359882873351602</v>
      </c>
      <c r="L36" s="10">
        <v>27.984281268405049</v>
      </c>
      <c r="M36" s="10">
        <v>36.326237812281462</v>
      </c>
      <c r="N36" s="10">
        <v>24.749756571318482</v>
      </c>
      <c r="O36" s="10">
        <v>24.445799162031864</v>
      </c>
      <c r="P36" s="10">
        <v>24.504669374022072</v>
      </c>
      <c r="Q36" s="10">
        <v>24.133448061221149</v>
      </c>
      <c r="R36" s="10">
        <v>26.712006111114253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1633.3182751326849</v>
      </c>
      <c r="D38" s="9">
        <v>1547.2568044049513</v>
      </c>
      <c r="E38" s="9">
        <v>1364.4064247394126</v>
      </c>
      <c r="F38" s="9">
        <v>1526.407864188905</v>
      </c>
      <c r="G38" s="9">
        <v>1494.7550543303826</v>
      </c>
      <c r="H38" s="9">
        <v>1359.9207112495003</v>
      </c>
      <c r="I38" s="9">
        <v>1371.9059866071702</v>
      </c>
      <c r="J38" s="9">
        <v>1311.5221676446188</v>
      </c>
      <c r="K38" s="9">
        <v>1369.928242227111</v>
      </c>
      <c r="L38" s="9">
        <v>1282.9186714023431</v>
      </c>
      <c r="M38" s="9">
        <v>1261.9683420988024</v>
      </c>
      <c r="N38" s="9">
        <v>1493.73590583696</v>
      </c>
      <c r="O38" s="9">
        <v>1238.4593116022734</v>
      </c>
      <c r="P38" s="9">
        <v>1249.5723823781505</v>
      </c>
      <c r="Q38" s="9">
        <v>1174.7646769858588</v>
      </c>
      <c r="R38" s="9">
        <v>1101.1927646399151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1633.3182751326849</v>
      </c>
      <c r="D40" s="10">
        <v>1547.2568044049513</v>
      </c>
      <c r="E40" s="10">
        <v>1364.4064247394126</v>
      </c>
      <c r="F40" s="10">
        <v>1526.407864188905</v>
      </c>
      <c r="G40" s="10">
        <v>1494.7550543303826</v>
      </c>
      <c r="H40" s="10">
        <v>1359.9207112495003</v>
      </c>
      <c r="I40" s="10">
        <v>1371.9059866071702</v>
      </c>
      <c r="J40" s="10">
        <v>1311.5221676446188</v>
      </c>
      <c r="K40" s="10">
        <v>1369.928242227111</v>
      </c>
      <c r="L40" s="10">
        <v>1282.9186714023431</v>
      </c>
      <c r="M40" s="10">
        <v>1261.9683420988024</v>
      </c>
      <c r="N40" s="10">
        <v>1493.73590583696</v>
      </c>
      <c r="O40" s="10">
        <v>1238.4593116022734</v>
      </c>
      <c r="P40" s="10">
        <v>1249.5723823781505</v>
      </c>
      <c r="Q40" s="10">
        <v>1174.7646769858588</v>
      </c>
      <c r="R40" s="10">
        <v>1101.1927646399151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10511.368160824824</v>
      </c>
      <c r="D43" s="9">
        <v>11884.103058523913</v>
      </c>
      <c r="E43" s="9">
        <v>10004.234391392896</v>
      </c>
      <c r="F43" s="9">
        <v>10291.936503813302</v>
      </c>
      <c r="G43" s="9">
        <v>10064.627486354393</v>
      </c>
      <c r="H43" s="9">
        <v>9641.9606206496592</v>
      </c>
      <c r="I43" s="9">
        <v>8881.8803778909751</v>
      </c>
      <c r="J43" s="9">
        <v>7718.68164522796</v>
      </c>
      <c r="K43" s="9">
        <v>9406.3887019123922</v>
      </c>
      <c r="L43" s="9">
        <v>9060.45629432034</v>
      </c>
      <c r="M43" s="9">
        <v>8115.1557575712304</v>
      </c>
      <c r="N43" s="9">
        <v>6741.4367293426358</v>
      </c>
      <c r="O43" s="9">
        <v>6219.7838105947039</v>
      </c>
      <c r="P43" s="9">
        <v>6279.3614179722963</v>
      </c>
      <c r="Q43" s="9">
        <v>5498.3883903866054</v>
      </c>
      <c r="R43" s="9">
        <v>5260.3231920781527</v>
      </c>
    </row>
    <row r="44" spans="1:18" ht="11.25" customHeight="1" x14ac:dyDescent="0.25">
      <c r="A44" s="59" t="s">
        <v>161</v>
      </c>
      <c r="B44" s="60" t="s">
        <v>160</v>
      </c>
      <c r="C44" s="9">
        <v>847.4561854576101</v>
      </c>
      <c r="D44" s="9">
        <v>776.21296203084034</v>
      </c>
      <c r="E44" s="9">
        <v>459.19047210872225</v>
      </c>
      <c r="F44" s="9">
        <v>533.69840201674549</v>
      </c>
      <c r="G44" s="9">
        <v>560.51458335275606</v>
      </c>
      <c r="H44" s="9">
        <v>396.03710973778067</v>
      </c>
      <c r="I44" s="9">
        <v>241.76446162614008</v>
      </c>
      <c r="J44" s="9">
        <v>283.41146097565093</v>
      </c>
      <c r="K44" s="9">
        <v>201.53374888693403</v>
      </c>
      <c r="L44" s="9">
        <v>262.32326610269189</v>
      </c>
      <c r="M44" s="9">
        <v>280.87916348402536</v>
      </c>
      <c r="N44" s="9">
        <v>145.17288064145663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7607.8670881833086</v>
      </c>
      <c r="D52" s="79">
        <v>7852.2705981639756</v>
      </c>
      <c r="E52" s="79">
        <v>6710.3845491884431</v>
      </c>
      <c r="F52" s="79">
        <v>9398.7171525286722</v>
      </c>
      <c r="G52" s="79">
        <v>9839.9502022725537</v>
      </c>
      <c r="H52" s="79">
        <v>17671.493905820644</v>
      </c>
      <c r="I52" s="79">
        <v>16257.917557705239</v>
      </c>
      <c r="J52" s="79">
        <v>17271.273280082649</v>
      </c>
      <c r="K52" s="79">
        <v>16165.173295556375</v>
      </c>
      <c r="L52" s="79">
        <v>14278.373799279238</v>
      </c>
      <c r="M52" s="79">
        <v>17426.758725558218</v>
      </c>
      <c r="N52" s="79">
        <v>12210.588195247656</v>
      </c>
      <c r="O52" s="79">
        <v>15921.656721975762</v>
      </c>
      <c r="P52" s="79">
        <v>15484.838870332806</v>
      </c>
      <c r="Q52" s="79">
        <v>11184.859313772635</v>
      </c>
      <c r="R52" s="79">
        <v>11110.880181782089</v>
      </c>
    </row>
    <row r="53" spans="1:18" ht="11.25" customHeight="1" x14ac:dyDescent="0.25">
      <c r="A53" s="56" t="s">
        <v>143</v>
      </c>
      <c r="B53" s="57" t="s">
        <v>142</v>
      </c>
      <c r="C53" s="8">
        <v>7607.8670881833086</v>
      </c>
      <c r="D53" s="8">
        <v>7852.2705981639756</v>
      </c>
      <c r="E53" s="8">
        <v>6710.3845491884431</v>
      </c>
      <c r="F53" s="8">
        <v>9398.7171525286722</v>
      </c>
      <c r="G53" s="8">
        <v>9839.9502022725537</v>
      </c>
      <c r="H53" s="8">
        <v>17671.493905820644</v>
      </c>
      <c r="I53" s="8">
        <v>16257.917557705239</v>
      </c>
      <c r="J53" s="8">
        <v>17271.273280082649</v>
      </c>
      <c r="K53" s="8">
        <v>16165.173295556375</v>
      </c>
      <c r="L53" s="8">
        <v>14278.373799279238</v>
      </c>
      <c r="M53" s="8">
        <v>17426.758725558218</v>
      </c>
      <c r="N53" s="8">
        <v>12210.588195247656</v>
      </c>
      <c r="O53" s="8">
        <v>15921.656721975762</v>
      </c>
      <c r="P53" s="8">
        <v>15484.838870332806</v>
      </c>
      <c r="Q53" s="8">
        <v>11184.859313772635</v>
      </c>
      <c r="R53" s="8">
        <v>11110.880181782089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543.89338545996168</v>
      </c>
      <c r="D59" s="79">
        <v>641.53501766877594</v>
      </c>
      <c r="E59" s="79">
        <v>755.25446900053464</v>
      </c>
      <c r="F59" s="79">
        <v>874.55077573871768</v>
      </c>
      <c r="G59" s="79">
        <v>934.17516596303096</v>
      </c>
      <c r="H59" s="79">
        <v>224.97152751068481</v>
      </c>
      <c r="I59" s="79">
        <v>190.00479562115927</v>
      </c>
      <c r="J59" s="79">
        <v>267.43154256298652</v>
      </c>
      <c r="K59" s="79">
        <v>344.4408097849356</v>
      </c>
      <c r="L59" s="79">
        <v>439.58246101628254</v>
      </c>
      <c r="M59" s="79">
        <v>351.51127939937589</v>
      </c>
      <c r="N59" s="79">
        <v>409.25891620178385</v>
      </c>
      <c r="O59" s="79">
        <v>457.09399559746805</v>
      </c>
      <c r="P59" s="79">
        <v>457.31598544964328</v>
      </c>
      <c r="Q59" s="79">
        <v>476.1235585756458</v>
      </c>
      <c r="R59" s="79">
        <v>478.77431852729308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21.919757006373182</v>
      </c>
      <c r="Q60" s="8">
        <v>16.577367959862716</v>
      </c>
      <c r="R60" s="8">
        <v>17.922231995858724</v>
      </c>
    </row>
    <row r="61" spans="1:18" ht="11.25" customHeight="1" x14ac:dyDescent="0.25">
      <c r="A61" s="56" t="s">
        <v>128</v>
      </c>
      <c r="B61" s="57" t="s">
        <v>127</v>
      </c>
      <c r="C61" s="8">
        <v>543.89338545996168</v>
      </c>
      <c r="D61" s="8">
        <v>641.53501766877594</v>
      </c>
      <c r="E61" s="8">
        <v>755.25446900053464</v>
      </c>
      <c r="F61" s="8">
        <v>874.55077573871768</v>
      </c>
      <c r="G61" s="8">
        <v>934.17516596303096</v>
      </c>
      <c r="H61" s="8">
        <v>224.97152751068481</v>
      </c>
      <c r="I61" s="8">
        <v>190.00479562115927</v>
      </c>
      <c r="J61" s="8">
        <v>267.43154256298652</v>
      </c>
      <c r="K61" s="8">
        <v>344.4408097849356</v>
      </c>
      <c r="L61" s="8">
        <v>439.58246101628254</v>
      </c>
      <c r="M61" s="8">
        <v>351.51127939937589</v>
      </c>
      <c r="N61" s="8">
        <v>409.25891620178385</v>
      </c>
      <c r="O61" s="8">
        <v>457.09399559746805</v>
      </c>
      <c r="P61" s="8">
        <v>435.3962284432701</v>
      </c>
      <c r="Q61" s="8">
        <v>459.54619061578308</v>
      </c>
      <c r="R61" s="8">
        <v>460.85208653143434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697.86545061924312</v>
      </c>
      <c r="D64" s="81">
        <v>805.7575985825855</v>
      </c>
      <c r="E64" s="81">
        <v>932.82584605239492</v>
      </c>
      <c r="F64" s="81">
        <v>1069.0587620707613</v>
      </c>
      <c r="G64" s="81">
        <v>1134.6556379023127</v>
      </c>
      <c r="H64" s="81">
        <v>1003.1698355562901</v>
      </c>
      <c r="I64" s="81">
        <v>699.60947122317043</v>
      </c>
      <c r="J64" s="81">
        <v>970.92461656563717</v>
      </c>
      <c r="K64" s="81">
        <v>1030.3707867085102</v>
      </c>
      <c r="L64" s="81">
        <v>1237.5542649836673</v>
      </c>
      <c r="M64" s="81">
        <v>1036.9818474670269</v>
      </c>
      <c r="N64" s="81">
        <v>1079.710394755811</v>
      </c>
      <c r="O64" s="81">
        <v>1304.9067639069096</v>
      </c>
      <c r="P64" s="81">
        <v>1497.320962993176</v>
      </c>
      <c r="Q64" s="81">
        <v>1660.3188785064206</v>
      </c>
      <c r="R64" s="81">
        <v>2004.4192018953643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701.62645684853544</v>
      </c>
      <c r="I65" s="82">
        <v>424.60778799508455</v>
      </c>
      <c r="J65" s="82">
        <v>610.15006391338306</v>
      </c>
      <c r="K65" s="82">
        <v>588.26073927883476</v>
      </c>
      <c r="L65" s="82">
        <v>693.32484076061871</v>
      </c>
      <c r="M65" s="82">
        <v>582.94026549037687</v>
      </c>
      <c r="N65" s="82">
        <v>542.55760562308512</v>
      </c>
      <c r="O65" s="82">
        <v>715.65297870956408</v>
      </c>
      <c r="P65" s="82">
        <v>921.55713756498471</v>
      </c>
      <c r="Q65" s="82">
        <v>1062.4262757337369</v>
      </c>
      <c r="R65" s="82">
        <v>1397.1652297881126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104.74289142184703</v>
      </c>
      <c r="D67" s="82">
        <v>106.15565585066922</v>
      </c>
      <c r="E67" s="82">
        <v>109.2113760409068</v>
      </c>
      <c r="F67" s="82">
        <v>115.33964344706543</v>
      </c>
      <c r="G67" s="82">
        <v>115.91472723793561</v>
      </c>
      <c r="H67" s="82">
        <v>56.209108400424299</v>
      </c>
      <c r="I67" s="82">
        <v>67.801585733780684</v>
      </c>
      <c r="J67" s="82">
        <v>69.139963882469402</v>
      </c>
      <c r="K67" s="82">
        <v>66.497193956536478</v>
      </c>
      <c r="L67" s="82">
        <v>64.854739933305325</v>
      </c>
      <c r="M67" s="82">
        <v>70.714123937164516</v>
      </c>
      <c r="N67" s="82">
        <v>90.850599302934242</v>
      </c>
      <c r="O67" s="82">
        <v>90.787050116065046</v>
      </c>
      <c r="P67" s="82">
        <v>100.95877736486926</v>
      </c>
      <c r="Q67" s="82">
        <v>96.751718786004076</v>
      </c>
      <c r="R67" s="82">
        <v>104.68899224745395</v>
      </c>
    </row>
    <row r="68" spans="1:18" ht="11.25" customHeight="1" x14ac:dyDescent="0.25">
      <c r="A68" s="71" t="s">
        <v>117</v>
      </c>
      <c r="B68" s="72" t="s">
        <v>116</v>
      </c>
      <c r="C68" s="82">
        <v>593.12255919739607</v>
      </c>
      <c r="D68" s="82">
        <v>699.60194273191632</v>
      </c>
      <c r="E68" s="82">
        <v>823.61447001148815</v>
      </c>
      <c r="F68" s="82">
        <v>953.71911862369598</v>
      </c>
      <c r="G68" s="82">
        <v>1018.7409106643772</v>
      </c>
      <c r="H68" s="82">
        <v>245.33427030733043</v>
      </c>
      <c r="I68" s="82">
        <v>207.2000974943052</v>
      </c>
      <c r="J68" s="82">
        <v>291.63458876978473</v>
      </c>
      <c r="K68" s="82">
        <v>375.61285347313901</v>
      </c>
      <c r="L68" s="82">
        <v>479.37468428974324</v>
      </c>
      <c r="M68" s="82">
        <v>383.32745803948535</v>
      </c>
      <c r="N68" s="82">
        <v>446.30218982979159</v>
      </c>
      <c r="O68" s="82">
        <v>498.46673508128043</v>
      </c>
      <c r="P68" s="82">
        <v>474.80504806332192</v>
      </c>
      <c r="Q68" s="82">
        <v>501.14088398667951</v>
      </c>
      <c r="R68" s="82">
        <v>502.56497985979763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3.1458524325395909</v>
      </c>
      <c r="D2" s="78">
        <v>4.0104617809448007</v>
      </c>
      <c r="E2" s="78">
        <v>5.5153252241377784</v>
      </c>
      <c r="F2" s="78">
        <v>5.8940607868980619</v>
      </c>
      <c r="G2" s="78">
        <v>6.5831736110948755</v>
      </c>
      <c r="H2" s="78">
        <v>7.1711883167680748</v>
      </c>
      <c r="I2" s="78">
        <v>8.56529776176904</v>
      </c>
      <c r="J2" s="78">
        <v>11.712173377231982</v>
      </c>
      <c r="K2" s="78">
        <v>14.581214453330638</v>
      </c>
      <c r="L2" s="78">
        <v>16.883327029917403</v>
      </c>
      <c r="M2" s="78">
        <v>19.317931539420215</v>
      </c>
      <c r="N2" s="78">
        <v>25.729504242388977</v>
      </c>
      <c r="O2" s="78">
        <v>38.985263481645227</v>
      </c>
      <c r="P2" s="78">
        <v>59.41868704933902</v>
      </c>
      <c r="Q2" s="78">
        <v>113.08777978920753</v>
      </c>
      <c r="R2" s="78">
        <v>154.82574777045244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3.1458524325395909</v>
      </c>
      <c r="D52" s="79">
        <v>4.0104617809448007</v>
      </c>
      <c r="E52" s="79">
        <v>5.5153252241377784</v>
      </c>
      <c r="F52" s="79">
        <v>5.8940607868980619</v>
      </c>
      <c r="G52" s="79">
        <v>6.5831736110948755</v>
      </c>
      <c r="H52" s="79">
        <v>7.1711883167680748</v>
      </c>
      <c r="I52" s="79">
        <v>8.56529776176904</v>
      </c>
      <c r="J52" s="79">
        <v>11.712173377231982</v>
      </c>
      <c r="K52" s="79">
        <v>14.581214453330638</v>
      </c>
      <c r="L52" s="79">
        <v>16.883327029917403</v>
      </c>
      <c r="M52" s="79">
        <v>19.317931539420215</v>
      </c>
      <c r="N52" s="79">
        <v>25.729504242388977</v>
      </c>
      <c r="O52" s="79">
        <v>38.985263481645227</v>
      </c>
      <c r="P52" s="79">
        <v>59.41868704933902</v>
      </c>
      <c r="Q52" s="79">
        <v>113.08777978920753</v>
      </c>
      <c r="R52" s="79">
        <v>154.82574777045244</v>
      </c>
    </row>
    <row r="53" spans="1:18" ht="11.25" customHeight="1" x14ac:dyDescent="0.25">
      <c r="A53" s="56" t="s">
        <v>143</v>
      </c>
      <c r="B53" s="57" t="s">
        <v>142</v>
      </c>
      <c r="C53" s="8">
        <v>3.1458524325395909</v>
      </c>
      <c r="D53" s="8">
        <v>4.0104617809448007</v>
      </c>
      <c r="E53" s="8">
        <v>5.5153252241377784</v>
      </c>
      <c r="F53" s="8">
        <v>5.8940607868980619</v>
      </c>
      <c r="G53" s="8">
        <v>6.5831736110948755</v>
      </c>
      <c r="H53" s="8">
        <v>7.1711883167680748</v>
      </c>
      <c r="I53" s="8">
        <v>8.56529776176904</v>
      </c>
      <c r="J53" s="8">
        <v>11.712173377231982</v>
      </c>
      <c r="K53" s="8">
        <v>14.581214453330638</v>
      </c>
      <c r="L53" s="8">
        <v>16.883327029917403</v>
      </c>
      <c r="M53" s="8">
        <v>19.317931539420215</v>
      </c>
      <c r="N53" s="8">
        <v>25.729504242388977</v>
      </c>
      <c r="O53" s="8">
        <v>38.985263481645227</v>
      </c>
      <c r="P53" s="8">
        <v>59.41868704933902</v>
      </c>
      <c r="Q53" s="8">
        <v>113.08777978920753</v>
      </c>
      <c r="R53" s="8">
        <v>154.82574777045244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4.3311177226327019E-2</v>
      </c>
      <c r="D64" s="81">
        <v>5.4217846328396206E-2</v>
      </c>
      <c r="E64" s="81">
        <v>8.9761809122259076E-2</v>
      </c>
      <c r="F64" s="81">
        <v>7.2331027584253985E-2</v>
      </c>
      <c r="G64" s="81">
        <v>7.7549861310660065E-2</v>
      </c>
      <c r="H64" s="81">
        <v>2.2809961829220581E-2</v>
      </c>
      <c r="I64" s="81">
        <v>3.5720489322736686E-2</v>
      </c>
      <c r="J64" s="81">
        <v>4.6885903034195042E-2</v>
      </c>
      <c r="K64" s="81">
        <v>5.998140743047372E-2</v>
      </c>
      <c r="L64" s="81">
        <v>7.6686869186007048E-2</v>
      </c>
      <c r="M64" s="81">
        <v>7.8388105705782224E-2</v>
      </c>
      <c r="N64" s="81">
        <v>0.19143556746088575</v>
      </c>
      <c r="O64" s="81">
        <v>0.22229829039153642</v>
      </c>
      <c r="P64" s="81">
        <v>0.38740073741549558</v>
      </c>
      <c r="Q64" s="81">
        <v>0.9782364499503422</v>
      </c>
      <c r="R64" s="81">
        <v>1.4587999548967727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4.3311177226327019E-2</v>
      </c>
      <c r="D67" s="82">
        <v>5.4217846328396206E-2</v>
      </c>
      <c r="E67" s="82">
        <v>8.9761809122259076E-2</v>
      </c>
      <c r="F67" s="82">
        <v>7.2331027584253985E-2</v>
      </c>
      <c r="G67" s="82">
        <v>7.7549861310660065E-2</v>
      </c>
      <c r="H67" s="82">
        <v>2.2809961829220581E-2</v>
      </c>
      <c r="I67" s="82">
        <v>3.5720489322736686E-2</v>
      </c>
      <c r="J67" s="82">
        <v>4.6885903034195042E-2</v>
      </c>
      <c r="K67" s="82">
        <v>5.998140743047372E-2</v>
      </c>
      <c r="L67" s="82">
        <v>7.6686869186007048E-2</v>
      </c>
      <c r="M67" s="82">
        <v>7.8388105705782224E-2</v>
      </c>
      <c r="N67" s="82">
        <v>0.19143556746088575</v>
      </c>
      <c r="O67" s="82">
        <v>0.22229829039153642</v>
      </c>
      <c r="P67" s="82">
        <v>0.38740073741549558</v>
      </c>
      <c r="Q67" s="82">
        <v>0.9782364499503422</v>
      </c>
      <c r="R67" s="82">
        <v>1.4587999548967727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2774.1721384236707</v>
      </c>
      <c r="D2" s="78">
        <v>2787.4379584545836</v>
      </c>
      <c r="E2" s="78">
        <v>2779.5121926785096</v>
      </c>
      <c r="F2" s="78">
        <v>2830.1449992593621</v>
      </c>
      <c r="G2" s="78">
        <v>2871.9357803021385</v>
      </c>
      <c r="H2" s="78">
        <v>2839.3589692179889</v>
      </c>
      <c r="I2" s="78">
        <v>2777.60051478483</v>
      </c>
      <c r="J2" s="78">
        <v>2764.2810161178995</v>
      </c>
      <c r="K2" s="78">
        <v>2784.5909634406139</v>
      </c>
      <c r="L2" s="78">
        <v>2772.4153855541363</v>
      </c>
      <c r="M2" s="78">
        <v>2698.9797855038569</v>
      </c>
      <c r="N2" s="78">
        <v>2686.898788117292</v>
      </c>
      <c r="O2" s="78">
        <v>2677.8161088118809</v>
      </c>
      <c r="P2" s="78">
        <v>2665.127505477094</v>
      </c>
      <c r="Q2" s="78">
        <v>2661.7961719773716</v>
      </c>
      <c r="R2" s="78">
        <v>2635.5728540688656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1386.147515137417</v>
      </c>
      <c r="D21" s="79">
        <v>1409.4743869141953</v>
      </c>
      <c r="E21" s="79">
        <v>1412.815412724862</v>
      </c>
      <c r="F21" s="79">
        <v>1436.871266391177</v>
      </c>
      <c r="G21" s="79">
        <v>1456.7504564613964</v>
      </c>
      <c r="H21" s="79">
        <v>1438.1128620237919</v>
      </c>
      <c r="I21" s="79">
        <v>1382.3896757946611</v>
      </c>
      <c r="J21" s="79">
        <v>1360.2678294872157</v>
      </c>
      <c r="K21" s="79">
        <v>1368.4064450455562</v>
      </c>
      <c r="L21" s="79">
        <v>1354.3419593345163</v>
      </c>
      <c r="M21" s="79">
        <v>1276.3560576590642</v>
      </c>
      <c r="N21" s="79">
        <v>1259.5950276193794</v>
      </c>
      <c r="O21" s="79">
        <v>1236.6983376979761</v>
      </c>
      <c r="P21" s="79">
        <v>1221.1604338156294</v>
      </c>
      <c r="Q21" s="79">
        <v>1217.0629253231191</v>
      </c>
      <c r="R21" s="79">
        <v>1195.5695691056262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1386.147515137417</v>
      </c>
      <c r="D30" s="8">
        <v>1409.4743869141953</v>
      </c>
      <c r="E30" s="8">
        <v>1412.815412724862</v>
      </c>
      <c r="F30" s="8">
        <v>1436.871266391177</v>
      </c>
      <c r="G30" s="8">
        <v>1456.7504564613964</v>
      </c>
      <c r="H30" s="8">
        <v>1438.1128620237919</v>
      </c>
      <c r="I30" s="8">
        <v>1382.3896757946611</v>
      </c>
      <c r="J30" s="8">
        <v>1360.2678294872157</v>
      </c>
      <c r="K30" s="8">
        <v>1368.4064450455562</v>
      </c>
      <c r="L30" s="8">
        <v>1354.3419593345163</v>
      </c>
      <c r="M30" s="8">
        <v>1276.3560576590642</v>
      </c>
      <c r="N30" s="8">
        <v>1259.5950276193794</v>
      </c>
      <c r="O30" s="8">
        <v>1236.6983376979761</v>
      </c>
      <c r="P30" s="8">
        <v>1221.1604338156294</v>
      </c>
      <c r="Q30" s="8">
        <v>1217.0629253231191</v>
      </c>
      <c r="R30" s="8">
        <v>1195.5695691056262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139.10706460345952</v>
      </c>
      <c r="D34" s="9">
        <v>145.76667368188632</v>
      </c>
      <c r="E34" s="9">
        <v>161.64645964300919</v>
      </c>
      <c r="F34" s="9">
        <v>176.26367528306693</v>
      </c>
      <c r="G34" s="9">
        <v>184.19438031732597</v>
      </c>
      <c r="H34" s="9">
        <v>180.68267416727161</v>
      </c>
      <c r="I34" s="9">
        <v>184.41209398965887</v>
      </c>
      <c r="J34" s="9">
        <v>191.5946397139877</v>
      </c>
      <c r="K34" s="9">
        <v>197.36189779805801</v>
      </c>
      <c r="L34" s="9">
        <v>190.89157608852872</v>
      </c>
      <c r="M34" s="9">
        <v>178.20422777907734</v>
      </c>
      <c r="N34" s="9">
        <v>164.47311780147001</v>
      </c>
      <c r="O34" s="9">
        <v>156.6296252776504</v>
      </c>
      <c r="P34" s="9">
        <v>151.69633033372588</v>
      </c>
      <c r="Q34" s="9">
        <v>150.88087371957008</v>
      </c>
      <c r="R34" s="9">
        <v>148.49903084869362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2.0647524036058051</v>
      </c>
      <c r="H35" s="9">
        <v>2.7762640241947327</v>
      </c>
      <c r="I35" s="9">
        <v>3.4878775090053038</v>
      </c>
      <c r="J35" s="9">
        <v>3.1302320545632263</v>
      </c>
      <c r="K35" s="9">
        <v>2.698989749657235</v>
      </c>
      <c r="L35" s="9">
        <v>3.0618106875486157</v>
      </c>
      <c r="M35" s="9">
        <v>4.1149544712954125</v>
      </c>
      <c r="N35" s="9">
        <v>3.2247107029157971</v>
      </c>
      <c r="O35" s="9">
        <v>3.5285634753109965</v>
      </c>
      <c r="P35" s="9">
        <v>3.469527734719859</v>
      </c>
      <c r="Q35" s="9">
        <v>3.8419513793959674</v>
      </c>
      <c r="R35" s="9">
        <v>4.3782649553883415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2.0647524036058051</v>
      </c>
      <c r="H36" s="10">
        <v>2.7762640241947327</v>
      </c>
      <c r="I36" s="10">
        <v>3.4878775090053038</v>
      </c>
      <c r="J36" s="10">
        <v>3.1302320545632263</v>
      </c>
      <c r="K36" s="10">
        <v>2.698989749657235</v>
      </c>
      <c r="L36" s="10">
        <v>3.0618106875486157</v>
      </c>
      <c r="M36" s="10">
        <v>4.1149544712954125</v>
      </c>
      <c r="N36" s="10">
        <v>3.2247107029157971</v>
      </c>
      <c r="O36" s="10">
        <v>3.5285634753109965</v>
      </c>
      <c r="P36" s="10">
        <v>3.469527734719859</v>
      </c>
      <c r="Q36" s="10">
        <v>3.8419513793959674</v>
      </c>
      <c r="R36" s="10">
        <v>4.3782649553883415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156.77275235029381</v>
      </c>
      <c r="D38" s="9">
        <v>137.62240617501507</v>
      </c>
      <c r="E38" s="9">
        <v>144.32932939418308</v>
      </c>
      <c r="F38" s="9">
        <v>155.78000955389325</v>
      </c>
      <c r="G38" s="9">
        <v>156.69054845997857</v>
      </c>
      <c r="H38" s="9">
        <v>149.69661918593164</v>
      </c>
      <c r="I38" s="9">
        <v>156.13545238477428</v>
      </c>
      <c r="J38" s="9">
        <v>164.12911436038917</v>
      </c>
      <c r="K38" s="9">
        <v>145.79808203381774</v>
      </c>
      <c r="L38" s="9">
        <v>140.36644578005425</v>
      </c>
      <c r="M38" s="9">
        <v>142.95293387626987</v>
      </c>
      <c r="N38" s="9">
        <v>194.62276927863383</v>
      </c>
      <c r="O38" s="9">
        <v>178.76209583550227</v>
      </c>
      <c r="P38" s="9">
        <v>176.92244571955092</v>
      </c>
      <c r="Q38" s="9">
        <v>187.01798266712748</v>
      </c>
      <c r="R38" s="9">
        <v>180.49238497830777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156.77275235029381</v>
      </c>
      <c r="D40" s="10">
        <v>137.62240617501507</v>
      </c>
      <c r="E40" s="10">
        <v>144.32932939418308</v>
      </c>
      <c r="F40" s="10">
        <v>155.78000955389325</v>
      </c>
      <c r="G40" s="10">
        <v>156.69054845997857</v>
      </c>
      <c r="H40" s="10">
        <v>149.69661918593164</v>
      </c>
      <c r="I40" s="10">
        <v>156.13545238477428</v>
      </c>
      <c r="J40" s="10">
        <v>164.12911436038917</v>
      </c>
      <c r="K40" s="10">
        <v>145.79808203381774</v>
      </c>
      <c r="L40" s="10">
        <v>140.36644578005425</v>
      </c>
      <c r="M40" s="10">
        <v>142.95293387626987</v>
      </c>
      <c r="N40" s="10">
        <v>194.62276927863383</v>
      </c>
      <c r="O40" s="10">
        <v>178.76209583550227</v>
      </c>
      <c r="P40" s="10">
        <v>176.92244571955092</v>
      </c>
      <c r="Q40" s="10">
        <v>187.01798266712748</v>
      </c>
      <c r="R40" s="10">
        <v>180.49238497830777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1008.925291921983</v>
      </c>
      <c r="D43" s="9">
        <v>1057.0442175401581</v>
      </c>
      <c r="E43" s="9">
        <v>1058.2656418432878</v>
      </c>
      <c r="F43" s="9">
        <v>1050.3601327709621</v>
      </c>
      <c r="G43" s="9">
        <v>1055.04376540725</v>
      </c>
      <c r="H43" s="9">
        <v>1061.3625451067426</v>
      </c>
      <c r="I43" s="9">
        <v>1010.8392443559945</v>
      </c>
      <c r="J43" s="9">
        <v>965.94660289747856</v>
      </c>
      <c r="K43" s="9">
        <v>1001.0987359263733</v>
      </c>
      <c r="L43" s="9">
        <v>991.32086509357248</v>
      </c>
      <c r="M43" s="9">
        <v>919.26658197966492</v>
      </c>
      <c r="N43" s="9">
        <v>878.35947442543932</v>
      </c>
      <c r="O43" s="9">
        <v>897.77805310951248</v>
      </c>
      <c r="P43" s="9">
        <v>889.07213002763285</v>
      </c>
      <c r="Q43" s="9">
        <v>875.32211755702565</v>
      </c>
      <c r="R43" s="9">
        <v>862.19988832323634</v>
      </c>
    </row>
    <row r="44" spans="1:18" ht="11.25" customHeight="1" x14ac:dyDescent="0.25">
      <c r="A44" s="59" t="s">
        <v>161</v>
      </c>
      <c r="B44" s="60" t="s">
        <v>160</v>
      </c>
      <c r="C44" s="9">
        <v>81.342406261680807</v>
      </c>
      <c r="D44" s="9">
        <v>69.041089517135887</v>
      </c>
      <c r="E44" s="9">
        <v>48.573981844381869</v>
      </c>
      <c r="F44" s="9">
        <v>54.467448783254575</v>
      </c>
      <c r="G44" s="9">
        <v>58.757009873236008</v>
      </c>
      <c r="H44" s="9">
        <v>43.594759539651328</v>
      </c>
      <c r="I44" s="9">
        <v>27.515007555227978</v>
      </c>
      <c r="J44" s="9">
        <v>35.467240460797136</v>
      </c>
      <c r="K44" s="9">
        <v>21.44873953765002</v>
      </c>
      <c r="L44" s="9">
        <v>28.701261684812199</v>
      </c>
      <c r="M44" s="9">
        <v>31.817359552756695</v>
      </c>
      <c r="N44" s="9">
        <v>18.914955410920378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1348.8893233077338</v>
      </c>
      <c r="D52" s="79">
        <v>1338.7918632587243</v>
      </c>
      <c r="E52" s="79">
        <v>1327.2160999302819</v>
      </c>
      <c r="F52" s="79">
        <v>1353.3042966869032</v>
      </c>
      <c r="G52" s="79">
        <v>1373.0281946181133</v>
      </c>
      <c r="H52" s="79">
        <v>1382.6623960049371</v>
      </c>
      <c r="I52" s="79">
        <v>1373.2866326701962</v>
      </c>
      <c r="J52" s="79">
        <v>1381.9619945254944</v>
      </c>
      <c r="K52" s="79">
        <v>1390.5172323399934</v>
      </c>
      <c r="L52" s="79">
        <v>1391.1814718359028</v>
      </c>
      <c r="M52" s="79">
        <v>1395.5974620566576</v>
      </c>
      <c r="N52" s="79">
        <v>1397.5030772076173</v>
      </c>
      <c r="O52" s="79">
        <v>1412.8436668270692</v>
      </c>
      <c r="P52" s="79">
        <v>1417.9663861947349</v>
      </c>
      <c r="Q52" s="79">
        <v>1419.7850052299002</v>
      </c>
      <c r="R52" s="79">
        <v>1418.3445060778356</v>
      </c>
    </row>
    <row r="53" spans="1:18" ht="11.25" customHeight="1" x14ac:dyDescent="0.25">
      <c r="A53" s="56" t="s">
        <v>143</v>
      </c>
      <c r="B53" s="57" t="s">
        <v>142</v>
      </c>
      <c r="C53" s="8">
        <v>1348.8893233077338</v>
      </c>
      <c r="D53" s="8">
        <v>1338.7918632587243</v>
      </c>
      <c r="E53" s="8">
        <v>1327.2160999302819</v>
      </c>
      <c r="F53" s="8">
        <v>1353.3042966869032</v>
      </c>
      <c r="G53" s="8">
        <v>1373.0281946181133</v>
      </c>
      <c r="H53" s="8">
        <v>1382.6623960049371</v>
      </c>
      <c r="I53" s="8">
        <v>1373.2866326701962</v>
      </c>
      <c r="J53" s="8">
        <v>1381.9619945254944</v>
      </c>
      <c r="K53" s="8">
        <v>1390.5172323399934</v>
      </c>
      <c r="L53" s="8">
        <v>1391.1814718359028</v>
      </c>
      <c r="M53" s="8">
        <v>1395.5974620566576</v>
      </c>
      <c r="N53" s="8">
        <v>1397.5030772076173</v>
      </c>
      <c r="O53" s="8">
        <v>1412.8436668270692</v>
      </c>
      <c r="P53" s="8">
        <v>1417.9663861947349</v>
      </c>
      <c r="Q53" s="8">
        <v>1419.7850052299002</v>
      </c>
      <c r="R53" s="8">
        <v>1418.3445060778356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39.135299978519811</v>
      </c>
      <c r="D59" s="79">
        <v>39.171708281664124</v>
      </c>
      <c r="E59" s="79">
        <v>39.48068002336538</v>
      </c>
      <c r="F59" s="79">
        <v>39.969436181282312</v>
      </c>
      <c r="G59" s="79">
        <v>42.157129222629059</v>
      </c>
      <c r="H59" s="79">
        <v>18.583711189259947</v>
      </c>
      <c r="I59" s="79">
        <v>21.924206319972743</v>
      </c>
      <c r="J59" s="79">
        <v>22.051192105189475</v>
      </c>
      <c r="K59" s="79">
        <v>25.667286055064412</v>
      </c>
      <c r="L59" s="79">
        <v>26.891954383717476</v>
      </c>
      <c r="M59" s="79">
        <v>27.02626578813495</v>
      </c>
      <c r="N59" s="79">
        <v>29.800683290294959</v>
      </c>
      <c r="O59" s="79">
        <v>28.274104286835705</v>
      </c>
      <c r="P59" s="79">
        <v>26.000685466729877</v>
      </c>
      <c r="Q59" s="79">
        <v>24.948241424352908</v>
      </c>
      <c r="R59" s="79">
        <v>21.658778885403311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1.2462470710913176</v>
      </c>
      <c r="Q60" s="8">
        <v>0.86863204013728568</v>
      </c>
      <c r="R60" s="8">
        <v>0.81076541683610837</v>
      </c>
    </row>
    <row r="61" spans="1:18" ht="11.25" customHeight="1" x14ac:dyDescent="0.25">
      <c r="A61" s="56" t="s">
        <v>128</v>
      </c>
      <c r="B61" s="57" t="s">
        <v>127</v>
      </c>
      <c r="C61" s="8">
        <v>39.135299978519811</v>
      </c>
      <c r="D61" s="8">
        <v>39.171708281664124</v>
      </c>
      <c r="E61" s="8">
        <v>39.48068002336538</v>
      </c>
      <c r="F61" s="8">
        <v>39.969436181282312</v>
      </c>
      <c r="G61" s="8">
        <v>42.157129222629059</v>
      </c>
      <c r="H61" s="8">
        <v>18.583711189259947</v>
      </c>
      <c r="I61" s="8">
        <v>21.924206319972743</v>
      </c>
      <c r="J61" s="8">
        <v>22.051192105189475</v>
      </c>
      <c r="K61" s="8">
        <v>25.667286055064412</v>
      </c>
      <c r="L61" s="8">
        <v>26.891954383717476</v>
      </c>
      <c r="M61" s="8">
        <v>27.02626578813495</v>
      </c>
      <c r="N61" s="8">
        <v>29.800683290294959</v>
      </c>
      <c r="O61" s="8">
        <v>28.274104286835705</v>
      </c>
      <c r="P61" s="8">
        <v>24.754438395638559</v>
      </c>
      <c r="Q61" s="8">
        <v>24.079609384215622</v>
      </c>
      <c r="R61" s="8">
        <v>20.848013468567203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61.248649645658453</v>
      </c>
      <c r="D64" s="81">
        <v>60.81650196000033</v>
      </c>
      <c r="E64" s="81">
        <v>64.654592508878181</v>
      </c>
      <c r="F64" s="81">
        <v>60.195199469312271</v>
      </c>
      <c r="G64" s="81">
        <v>62.147670507128936</v>
      </c>
      <c r="H64" s="81">
        <v>82.621373426482563</v>
      </c>
      <c r="I64" s="81">
        <v>78.629943320582171</v>
      </c>
      <c r="J64" s="81">
        <v>79.889311020424003</v>
      </c>
      <c r="K64" s="81">
        <v>77.546663679991099</v>
      </c>
      <c r="L64" s="81">
        <v>78.060196988070516</v>
      </c>
      <c r="M64" s="81">
        <v>79.955417672720287</v>
      </c>
      <c r="N64" s="81">
        <v>82.402883229073808</v>
      </c>
      <c r="O64" s="81">
        <v>83.157040648966586</v>
      </c>
      <c r="P64" s="81">
        <v>88.635050235716264</v>
      </c>
      <c r="Q64" s="81">
        <v>94.210321495313025</v>
      </c>
      <c r="R64" s="81">
        <v>99.303873601653862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57.957660603063083</v>
      </c>
      <c r="I65" s="82">
        <v>48.994493631795422</v>
      </c>
      <c r="J65" s="82">
        <v>50.310207028697</v>
      </c>
      <c r="K65" s="82">
        <v>43.83643354996515</v>
      </c>
      <c r="L65" s="82">
        <v>42.414931541461378</v>
      </c>
      <c r="M65" s="82">
        <v>44.819894771709137</v>
      </c>
      <c r="N65" s="82">
        <v>39.506988685721005</v>
      </c>
      <c r="O65" s="82">
        <v>44.26758423455194</v>
      </c>
      <c r="P65" s="82">
        <v>52.395101058818177</v>
      </c>
      <c r="Q65" s="82">
        <v>55.669724266269895</v>
      </c>
      <c r="R65" s="82">
        <v>63.204920580194781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18.571114123531387</v>
      </c>
      <c r="D67" s="82">
        <v>18.099265239916726</v>
      </c>
      <c r="E67" s="82">
        <v>21.600415820366319</v>
      </c>
      <c r="F67" s="82">
        <v>16.607546809008294</v>
      </c>
      <c r="G67" s="82">
        <v>16.174288019506115</v>
      </c>
      <c r="H67" s="82">
        <v>4.3979428628064685</v>
      </c>
      <c r="I67" s="82">
        <v>5.7271179430919474</v>
      </c>
      <c r="J67" s="82">
        <v>5.532238465511722</v>
      </c>
      <c r="K67" s="82">
        <v>5.7200434791649624</v>
      </c>
      <c r="L67" s="82">
        <v>6.3189767843523539</v>
      </c>
      <c r="M67" s="82">
        <v>5.6630411571332244</v>
      </c>
      <c r="N67" s="82">
        <v>10.397860452080517</v>
      </c>
      <c r="O67" s="82">
        <v>8.0561910752260655</v>
      </c>
      <c r="P67" s="82">
        <v>9.2449236245508128</v>
      </c>
      <c r="Q67" s="82">
        <v>12.28148121572171</v>
      </c>
      <c r="R67" s="82">
        <v>13.363932881254932</v>
      </c>
    </row>
    <row r="68" spans="1:18" ht="11.25" customHeight="1" x14ac:dyDescent="0.25">
      <c r="A68" s="71" t="s">
        <v>117</v>
      </c>
      <c r="B68" s="72" t="s">
        <v>116</v>
      </c>
      <c r="C68" s="82">
        <v>42.677535522127066</v>
      </c>
      <c r="D68" s="82">
        <v>42.717236720083605</v>
      </c>
      <c r="E68" s="82">
        <v>43.054176688511859</v>
      </c>
      <c r="F68" s="82">
        <v>43.587652660303981</v>
      </c>
      <c r="G68" s="82">
        <v>45.973382487622821</v>
      </c>
      <c r="H68" s="82">
        <v>20.265769960613017</v>
      </c>
      <c r="I68" s="82">
        <v>23.908331745694799</v>
      </c>
      <c r="J68" s="82">
        <v>24.046865526215285</v>
      </c>
      <c r="K68" s="82">
        <v>27.990186650860981</v>
      </c>
      <c r="L68" s="82">
        <v>29.326288662256779</v>
      </c>
      <c r="M68" s="82">
        <v>29.472481743877932</v>
      </c>
      <c r="N68" s="82">
        <v>32.498034091272288</v>
      </c>
      <c r="O68" s="82">
        <v>30.833265339188575</v>
      </c>
      <c r="P68" s="82">
        <v>26.995025552347276</v>
      </c>
      <c r="Q68" s="82">
        <v>26.25911601332141</v>
      </c>
      <c r="R68" s="82">
        <v>22.735020140204149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2390.0621689142918</v>
      </c>
      <c r="D2" s="78">
        <v>1914.0234594494182</v>
      </c>
      <c r="E2" s="78">
        <v>2602.0973463418582</v>
      </c>
      <c r="F2" s="78">
        <v>2821.9116383479095</v>
      </c>
      <c r="G2" s="78">
        <v>3016.3358209962043</v>
      </c>
      <c r="H2" s="78">
        <v>2808.6947083666751</v>
      </c>
      <c r="I2" s="78">
        <v>2602.0350450687379</v>
      </c>
      <c r="J2" s="78">
        <v>2728.4399522495764</v>
      </c>
      <c r="K2" s="78">
        <v>2873.9230447010677</v>
      </c>
      <c r="L2" s="78">
        <v>2797.7987581950165</v>
      </c>
      <c r="M2" s="78">
        <v>2879.427524204169</v>
      </c>
      <c r="N2" s="78">
        <v>2725.9638436154723</v>
      </c>
      <c r="O2" s="78">
        <v>2530.9830639064544</v>
      </c>
      <c r="P2" s="78">
        <v>2388.6383641175817</v>
      </c>
      <c r="Q2" s="78">
        <v>2359.1286010910244</v>
      </c>
      <c r="R2" s="78">
        <v>2479.0617185340566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737.47734547170853</v>
      </c>
      <c r="D21" s="79">
        <v>266.36807717599379</v>
      </c>
      <c r="E21" s="79">
        <v>967.47107629942695</v>
      </c>
      <c r="F21" s="79">
        <v>1173.4774422408573</v>
      </c>
      <c r="G21" s="79">
        <v>1374.5244767649424</v>
      </c>
      <c r="H21" s="79">
        <v>1116.7801881834143</v>
      </c>
      <c r="I21" s="79">
        <v>892.47071593838132</v>
      </c>
      <c r="J21" s="79">
        <v>1007.3104496064165</v>
      </c>
      <c r="K21" s="79">
        <v>1181.3830775597903</v>
      </c>
      <c r="L21" s="79">
        <v>1089.1261326804515</v>
      </c>
      <c r="M21" s="79">
        <v>1174.408024955746</v>
      </c>
      <c r="N21" s="79">
        <v>1037.2046426464569</v>
      </c>
      <c r="O21" s="79">
        <v>830.25492468024152</v>
      </c>
      <c r="P21" s="79">
        <v>684.25265660600917</v>
      </c>
      <c r="Q21" s="79">
        <v>679.27193298456871</v>
      </c>
      <c r="R21" s="79">
        <v>797.75186825376102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737.47734547170853</v>
      </c>
      <c r="D30" s="8">
        <v>266.36807717599379</v>
      </c>
      <c r="E30" s="8">
        <v>967.47107629942695</v>
      </c>
      <c r="F30" s="8">
        <v>1173.4774422408573</v>
      </c>
      <c r="G30" s="8">
        <v>1374.5244767649424</v>
      </c>
      <c r="H30" s="8">
        <v>1116.7801881834143</v>
      </c>
      <c r="I30" s="8">
        <v>892.47071593838132</v>
      </c>
      <c r="J30" s="8">
        <v>1007.3104496064165</v>
      </c>
      <c r="K30" s="8">
        <v>1181.3830775597903</v>
      </c>
      <c r="L30" s="8">
        <v>1089.1261326804515</v>
      </c>
      <c r="M30" s="8">
        <v>1174.408024955746</v>
      </c>
      <c r="N30" s="8">
        <v>1037.2046426464569</v>
      </c>
      <c r="O30" s="8">
        <v>830.25492468024152</v>
      </c>
      <c r="P30" s="8">
        <v>684.25265660600917</v>
      </c>
      <c r="Q30" s="8">
        <v>679.27193298456871</v>
      </c>
      <c r="R30" s="8">
        <v>797.75186825376102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737.47734547170853</v>
      </c>
      <c r="D34" s="9">
        <v>266.36807717599379</v>
      </c>
      <c r="E34" s="9">
        <v>967.47107629942695</v>
      </c>
      <c r="F34" s="9">
        <v>1173.4774422408573</v>
      </c>
      <c r="G34" s="9">
        <v>1374.5244767649424</v>
      </c>
      <c r="H34" s="9">
        <v>1116.7801881834143</v>
      </c>
      <c r="I34" s="9">
        <v>892.47071593838132</v>
      </c>
      <c r="J34" s="9">
        <v>1007.3104496064165</v>
      </c>
      <c r="K34" s="9">
        <v>1181.3830775597903</v>
      </c>
      <c r="L34" s="9">
        <v>1089.1261326804515</v>
      </c>
      <c r="M34" s="9">
        <v>1174.408024955746</v>
      </c>
      <c r="N34" s="9">
        <v>1037.2046426464569</v>
      </c>
      <c r="O34" s="9">
        <v>830.25492468024152</v>
      </c>
      <c r="P34" s="9">
        <v>684.25265660600917</v>
      </c>
      <c r="Q34" s="9">
        <v>679.27193298456871</v>
      </c>
      <c r="R34" s="9">
        <v>797.75186825376102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1652.5848234425832</v>
      </c>
      <c r="D52" s="79">
        <v>1647.6553822734243</v>
      </c>
      <c r="E52" s="79">
        <v>1634.6262700424313</v>
      </c>
      <c r="F52" s="79">
        <v>1648.4341961070522</v>
      </c>
      <c r="G52" s="79">
        <v>1641.811344231262</v>
      </c>
      <c r="H52" s="79">
        <v>1691.9145201832607</v>
      </c>
      <c r="I52" s="79">
        <v>1709.5643291303566</v>
      </c>
      <c r="J52" s="79">
        <v>1721.1295026431599</v>
      </c>
      <c r="K52" s="79">
        <v>1692.5399671412772</v>
      </c>
      <c r="L52" s="79">
        <v>1708.672625514565</v>
      </c>
      <c r="M52" s="79">
        <v>1705.019499248423</v>
      </c>
      <c r="N52" s="79">
        <v>1688.7592009690154</v>
      </c>
      <c r="O52" s="79">
        <v>1700.7281392262128</v>
      </c>
      <c r="P52" s="79">
        <v>1704.3857075115725</v>
      </c>
      <c r="Q52" s="79">
        <v>1679.8566681064558</v>
      </c>
      <c r="R52" s="79">
        <v>1681.3098502802957</v>
      </c>
    </row>
    <row r="53" spans="1:18" ht="11.25" customHeight="1" x14ac:dyDescent="0.25">
      <c r="A53" s="56" t="s">
        <v>143</v>
      </c>
      <c r="B53" s="57" t="s">
        <v>142</v>
      </c>
      <c r="C53" s="8">
        <v>1652.5848234425832</v>
      </c>
      <c r="D53" s="8">
        <v>1647.6553822734243</v>
      </c>
      <c r="E53" s="8">
        <v>1634.6262700424313</v>
      </c>
      <c r="F53" s="8">
        <v>1648.4341961070522</v>
      </c>
      <c r="G53" s="8">
        <v>1641.811344231262</v>
      </c>
      <c r="H53" s="8">
        <v>1691.9145201832607</v>
      </c>
      <c r="I53" s="8">
        <v>1709.5643291303566</v>
      </c>
      <c r="J53" s="8">
        <v>1721.1295026431599</v>
      </c>
      <c r="K53" s="8">
        <v>1692.5399671412772</v>
      </c>
      <c r="L53" s="8">
        <v>1708.672625514565</v>
      </c>
      <c r="M53" s="8">
        <v>1705.019499248423</v>
      </c>
      <c r="N53" s="8">
        <v>1688.7592009690154</v>
      </c>
      <c r="O53" s="8">
        <v>1700.7281392262128</v>
      </c>
      <c r="P53" s="8">
        <v>1704.3857075115725</v>
      </c>
      <c r="Q53" s="8">
        <v>1679.8566681064558</v>
      </c>
      <c r="R53" s="8">
        <v>1681.3098502802957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22.752305044352799</v>
      </c>
      <c r="D64" s="81">
        <v>22.274822999861666</v>
      </c>
      <c r="E64" s="81">
        <v>26.603510269100614</v>
      </c>
      <c r="F64" s="81">
        <v>20.229336550870027</v>
      </c>
      <c r="G64" s="81">
        <v>19.34055663195965</v>
      </c>
      <c r="H64" s="81">
        <v>5.381605379605646</v>
      </c>
      <c r="I64" s="81">
        <v>7.1295214788446533</v>
      </c>
      <c r="J64" s="81">
        <v>6.88998603172071</v>
      </c>
      <c r="K64" s="81">
        <v>6.9624467623320747</v>
      </c>
      <c r="L64" s="81">
        <v>7.7610742173243139</v>
      </c>
      <c r="M64" s="81">
        <v>6.9186107459161512</v>
      </c>
      <c r="N64" s="81">
        <v>12.564897205041452</v>
      </c>
      <c r="O64" s="81">
        <v>9.697740223014419</v>
      </c>
      <c r="P64" s="81">
        <v>11.112333723936759</v>
      </c>
      <c r="Q64" s="81">
        <v>14.531163548324402</v>
      </c>
      <c r="R64" s="81">
        <v>15.841646296408049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22.752305044352799</v>
      </c>
      <c r="D67" s="82">
        <v>22.274822999861666</v>
      </c>
      <c r="E67" s="82">
        <v>26.603510269100614</v>
      </c>
      <c r="F67" s="82">
        <v>20.229336550870027</v>
      </c>
      <c r="G67" s="82">
        <v>19.34055663195965</v>
      </c>
      <c r="H67" s="82">
        <v>5.381605379605646</v>
      </c>
      <c r="I67" s="82">
        <v>7.1295214788446533</v>
      </c>
      <c r="J67" s="82">
        <v>6.88998603172071</v>
      </c>
      <c r="K67" s="82">
        <v>6.9624467623320747</v>
      </c>
      <c r="L67" s="82">
        <v>7.7610742173243139</v>
      </c>
      <c r="M67" s="82">
        <v>6.9186107459161512</v>
      </c>
      <c r="N67" s="82">
        <v>12.564897205041452</v>
      </c>
      <c r="O67" s="82">
        <v>9.697740223014419</v>
      </c>
      <c r="P67" s="82">
        <v>11.112333723936759</v>
      </c>
      <c r="Q67" s="82">
        <v>14.531163548324402</v>
      </c>
      <c r="R67" s="82">
        <v>15.841646296408049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11119.5073704106</v>
      </c>
      <c r="D2" s="78">
        <v>13759.611780040383</v>
      </c>
      <c r="E2" s="78">
        <v>15160.617980627874</v>
      </c>
      <c r="F2" s="78">
        <v>15515.196417418359</v>
      </c>
      <c r="G2" s="78">
        <v>15519.286528798933</v>
      </c>
      <c r="H2" s="78">
        <v>17826.194393676822</v>
      </c>
      <c r="I2" s="78">
        <v>17835.677023222481</v>
      </c>
      <c r="J2" s="78">
        <v>18239.18870816597</v>
      </c>
      <c r="K2" s="78">
        <v>18171.219890199132</v>
      </c>
      <c r="L2" s="78">
        <v>12777.870014027534</v>
      </c>
      <c r="M2" s="78">
        <v>15174.719923219573</v>
      </c>
      <c r="N2" s="78">
        <v>13071.773283453653</v>
      </c>
      <c r="O2" s="78">
        <v>10573.343447357689</v>
      </c>
      <c r="P2" s="78">
        <v>8318.21032574938</v>
      </c>
      <c r="Q2" s="78">
        <v>7359.0436845557651</v>
      </c>
      <c r="R2" s="78">
        <v>8404.8322704915572</v>
      </c>
    </row>
    <row r="3" spans="1:18" ht="11.25" customHeight="1" x14ac:dyDescent="0.25">
      <c r="A3" s="53" t="s">
        <v>242</v>
      </c>
      <c r="B3" s="54" t="s">
        <v>241</v>
      </c>
      <c r="C3" s="79">
        <v>2048.8542635669232</v>
      </c>
      <c r="D3" s="79">
        <v>1930.9096335838328</v>
      </c>
      <c r="E3" s="79">
        <v>1792.9986832802917</v>
      </c>
      <c r="F3" s="79">
        <v>1852.3124566380745</v>
      </c>
      <c r="G3" s="79">
        <v>1648.0319607663125</v>
      </c>
      <c r="H3" s="79">
        <v>1938.1534055406239</v>
      </c>
      <c r="I3" s="79">
        <v>1709.68132685513</v>
      </c>
      <c r="J3" s="79">
        <v>1844.9059237020713</v>
      </c>
      <c r="K3" s="79">
        <v>2154.6426554801265</v>
      </c>
      <c r="L3" s="79">
        <v>1569.1817338797607</v>
      </c>
      <c r="M3" s="79">
        <v>1372.4587518935048</v>
      </c>
      <c r="N3" s="79">
        <v>334.50560000000053</v>
      </c>
      <c r="O3" s="79">
        <v>366.48061368776985</v>
      </c>
      <c r="P3" s="79">
        <v>359.10097178167615</v>
      </c>
      <c r="Q3" s="79">
        <v>327.12788230804017</v>
      </c>
      <c r="R3" s="79">
        <v>560.78897218309692</v>
      </c>
    </row>
    <row r="4" spans="1:18" ht="11.25" customHeight="1" x14ac:dyDescent="0.25">
      <c r="A4" s="56" t="s">
        <v>240</v>
      </c>
      <c r="B4" s="57" t="s">
        <v>239</v>
      </c>
      <c r="C4" s="8">
        <v>2048.8542635669232</v>
      </c>
      <c r="D4" s="8">
        <v>1930.9096335838328</v>
      </c>
      <c r="E4" s="8">
        <v>1792.9986832802917</v>
      </c>
      <c r="F4" s="8">
        <v>1852.3124566380745</v>
      </c>
      <c r="G4" s="8">
        <v>1648.0319607663125</v>
      </c>
      <c r="H4" s="8">
        <v>1938.1534055406239</v>
      </c>
      <c r="I4" s="8">
        <v>1709.68132685513</v>
      </c>
      <c r="J4" s="8">
        <v>1844.9059237020713</v>
      </c>
      <c r="K4" s="8">
        <v>2154.6426554801265</v>
      </c>
      <c r="L4" s="8">
        <v>1569.1817338797607</v>
      </c>
      <c r="M4" s="8">
        <v>1372.4587518935048</v>
      </c>
      <c r="N4" s="8">
        <v>334.50560000000053</v>
      </c>
      <c r="O4" s="8">
        <v>366.48061368776985</v>
      </c>
      <c r="P4" s="8">
        <v>359.10097178167615</v>
      </c>
      <c r="Q4" s="8">
        <v>327.12788230804017</v>
      </c>
      <c r="R4" s="8">
        <v>560.78897218309692</v>
      </c>
    </row>
    <row r="5" spans="1:18" ht="11.25" customHeight="1" x14ac:dyDescent="0.25">
      <c r="A5" s="59" t="s">
        <v>238</v>
      </c>
      <c r="B5" s="60" t="s">
        <v>237</v>
      </c>
      <c r="C5" s="9">
        <v>2048.8542635669232</v>
      </c>
      <c r="D5" s="9">
        <v>1930.9096335838328</v>
      </c>
      <c r="E5" s="9">
        <v>1792.9986832802917</v>
      </c>
      <c r="F5" s="9">
        <v>1852.3124566380745</v>
      </c>
      <c r="G5" s="9">
        <v>1648.0319607663125</v>
      </c>
      <c r="H5" s="9">
        <v>1938.1534055406239</v>
      </c>
      <c r="I5" s="9">
        <v>1709.68132685513</v>
      </c>
      <c r="J5" s="9">
        <v>1844.9059237020713</v>
      </c>
      <c r="K5" s="9">
        <v>2154.6426554801265</v>
      </c>
      <c r="L5" s="9">
        <v>1569.1817338797607</v>
      </c>
      <c r="M5" s="9">
        <v>1372.4587518935048</v>
      </c>
      <c r="N5" s="9">
        <v>334.50560000000053</v>
      </c>
      <c r="O5" s="9">
        <v>366.48061368776985</v>
      </c>
      <c r="P5" s="9">
        <v>359.10097178167615</v>
      </c>
      <c r="Q5" s="9">
        <v>327.12788230804017</v>
      </c>
      <c r="R5" s="9">
        <v>560.78897218309692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2048.8542635669232</v>
      </c>
      <c r="D8" s="10">
        <v>1930.9096335838328</v>
      </c>
      <c r="E8" s="10">
        <v>1792.9986832802917</v>
      </c>
      <c r="F8" s="10">
        <v>1852.3124566380745</v>
      </c>
      <c r="G8" s="10">
        <v>1648.0319607663125</v>
      </c>
      <c r="H8" s="10">
        <v>1938.1534055406239</v>
      </c>
      <c r="I8" s="10">
        <v>1709.68132685513</v>
      </c>
      <c r="J8" s="10">
        <v>1844.9059237020713</v>
      </c>
      <c r="K8" s="10">
        <v>2154.6426554801265</v>
      </c>
      <c r="L8" s="10">
        <v>1569.1817338797607</v>
      </c>
      <c r="M8" s="10">
        <v>1372.4587518935048</v>
      </c>
      <c r="N8" s="10">
        <v>334.50560000000053</v>
      </c>
      <c r="O8" s="10">
        <v>366.48061368776985</v>
      </c>
      <c r="P8" s="10">
        <v>359.10097178167615</v>
      </c>
      <c r="Q8" s="10">
        <v>327.12788230804017</v>
      </c>
      <c r="R8" s="10">
        <v>560.78897218309692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30.491999999999877</v>
      </c>
      <c r="D21" s="79">
        <v>24.501153600000002</v>
      </c>
      <c r="E21" s="79">
        <v>27.338129280000004</v>
      </c>
      <c r="F21" s="79">
        <v>27.356208552288006</v>
      </c>
      <c r="G21" s="79">
        <v>116.10760009517978</v>
      </c>
      <c r="H21" s="79">
        <v>1810.2375649377846</v>
      </c>
      <c r="I21" s="79">
        <v>1934.3748208517995</v>
      </c>
      <c r="J21" s="79">
        <v>1856.8073764803603</v>
      </c>
      <c r="K21" s="79">
        <v>1649.569157742204</v>
      </c>
      <c r="L21" s="79">
        <v>1430.1094097619002</v>
      </c>
      <c r="M21" s="79">
        <v>1540.8481708359966</v>
      </c>
      <c r="N21" s="79">
        <v>1055.0909999999999</v>
      </c>
      <c r="O21" s="79">
        <v>971.73300350187924</v>
      </c>
      <c r="P21" s="79">
        <v>650.13127482835478</v>
      </c>
      <c r="Q21" s="79">
        <v>622.00915930058648</v>
      </c>
      <c r="R21" s="79">
        <v>591.011164367795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30.491999999999877</v>
      </c>
      <c r="D30" s="8">
        <v>24.501153600000002</v>
      </c>
      <c r="E30" s="8">
        <v>27.338129280000004</v>
      </c>
      <c r="F30" s="8">
        <v>27.356208552288006</v>
      </c>
      <c r="G30" s="8">
        <v>116.10760009517978</v>
      </c>
      <c r="H30" s="8">
        <v>1810.2375649377846</v>
      </c>
      <c r="I30" s="8">
        <v>1934.3748208517995</v>
      </c>
      <c r="J30" s="8">
        <v>1856.8073764803603</v>
      </c>
      <c r="K30" s="8">
        <v>1649.569157742204</v>
      </c>
      <c r="L30" s="8">
        <v>1430.1094097619002</v>
      </c>
      <c r="M30" s="8">
        <v>1540.8481708359966</v>
      </c>
      <c r="N30" s="8">
        <v>1055.0909999999999</v>
      </c>
      <c r="O30" s="8">
        <v>971.73300350187924</v>
      </c>
      <c r="P30" s="8">
        <v>650.13127482835478</v>
      </c>
      <c r="Q30" s="8">
        <v>622.00915930058648</v>
      </c>
      <c r="R30" s="8">
        <v>591.011164367795</v>
      </c>
    </row>
    <row r="31" spans="1:18" ht="11.25" customHeight="1" x14ac:dyDescent="0.25">
      <c r="A31" s="59" t="s">
        <v>187</v>
      </c>
      <c r="B31" s="60" t="s">
        <v>186</v>
      </c>
      <c r="C31" s="9">
        <v>30.491999999999877</v>
      </c>
      <c r="D31" s="9">
        <v>24.501153600000002</v>
      </c>
      <c r="E31" s="9">
        <v>27.338129280000004</v>
      </c>
      <c r="F31" s="9">
        <v>27.356208552288006</v>
      </c>
      <c r="G31" s="9">
        <v>21.392344068480007</v>
      </c>
      <c r="H31" s="9">
        <v>27.466299016741939</v>
      </c>
      <c r="I31" s="9">
        <v>226.04972646528</v>
      </c>
      <c r="J31" s="9">
        <v>209.06869536000002</v>
      </c>
      <c r="K31" s="9">
        <v>222.59038464000002</v>
      </c>
      <c r="L31" s="9">
        <v>137.70217728000003</v>
      </c>
      <c r="M31" s="9">
        <v>357.69600000000008</v>
      </c>
      <c r="N31" s="9">
        <v>249.06239999999943</v>
      </c>
      <c r="O31" s="9">
        <v>177.52319999999992</v>
      </c>
      <c r="P31" s="9">
        <v>233.16494582947922</v>
      </c>
      <c r="Q31" s="9">
        <v>307.35359999999969</v>
      </c>
      <c r="R31" s="9">
        <v>344.44799999999918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198.71159718528</v>
      </c>
      <c r="J32" s="10">
        <v>190.75730688000002</v>
      </c>
      <c r="K32" s="10">
        <v>222.59038464000002</v>
      </c>
      <c r="L32" s="10">
        <v>137.70217728000003</v>
      </c>
      <c r="M32" s="10">
        <v>357.69600000000008</v>
      </c>
      <c r="N32" s="10">
        <v>249.06239999999943</v>
      </c>
      <c r="O32" s="10">
        <v>177.52319999999992</v>
      </c>
      <c r="P32" s="10">
        <v>233.16494582947922</v>
      </c>
      <c r="Q32" s="10">
        <v>307.35359999999969</v>
      </c>
      <c r="R32" s="10">
        <v>344.44799999999918</v>
      </c>
    </row>
    <row r="33" spans="1:18" ht="11.25" customHeight="1" x14ac:dyDescent="0.25">
      <c r="A33" s="61" t="s">
        <v>183</v>
      </c>
      <c r="B33" s="62" t="s">
        <v>182</v>
      </c>
      <c r="C33" s="10">
        <v>30.491999999999877</v>
      </c>
      <c r="D33" s="10">
        <v>24.501153600000002</v>
      </c>
      <c r="E33" s="10">
        <v>27.338129280000004</v>
      </c>
      <c r="F33" s="10">
        <v>27.356208552288006</v>
      </c>
      <c r="G33" s="10">
        <v>21.392344068480007</v>
      </c>
      <c r="H33" s="10">
        <v>27.466299016741939</v>
      </c>
      <c r="I33" s="10">
        <v>27.338129280000004</v>
      </c>
      <c r="J33" s="10">
        <v>18.311388480000002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9.3171841401600215</v>
      </c>
      <c r="H43" s="9">
        <v>15.928809648036921</v>
      </c>
      <c r="I43" s="9">
        <v>6.2181780008400018</v>
      </c>
      <c r="J43" s="9">
        <v>6.2125005744360076</v>
      </c>
      <c r="K43" s="9">
        <v>9.3420034905600069</v>
      </c>
      <c r="L43" s="9">
        <v>6.2156029932359784</v>
      </c>
      <c r="M43" s="9">
        <v>9.5546987233952745</v>
      </c>
      <c r="N43" s="9">
        <v>6.3725999999999843</v>
      </c>
      <c r="O43" s="9">
        <v>3.1855483356109819</v>
      </c>
      <c r="P43" s="9">
        <v>3.1862940282680632</v>
      </c>
      <c r="Q43" s="9">
        <v>3.1874992029086036</v>
      </c>
      <c r="R43" s="9">
        <v>3.1871840881260662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62.065561390487744</v>
      </c>
      <c r="H44" s="9">
        <v>532.47074753957259</v>
      </c>
      <c r="I44" s="9">
        <v>470.55160564588761</v>
      </c>
      <c r="J44" s="9">
        <v>486.31610314476018</v>
      </c>
      <c r="K44" s="9">
        <v>473.66843097348004</v>
      </c>
      <c r="L44" s="9">
        <v>479.92528420437611</v>
      </c>
      <c r="M44" s="9">
        <v>402.48154591054816</v>
      </c>
      <c r="N44" s="9">
        <v>95.975999999999772</v>
      </c>
      <c r="O44" s="9">
        <v>99.072255166267595</v>
      </c>
      <c r="P44" s="9">
        <v>117.64780371534813</v>
      </c>
      <c r="Q44" s="9">
        <v>68.112040614586505</v>
      </c>
      <c r="R44" s="9">
        <v>55.727995484457772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23.332510496052002</v>
      </c>
      <c r="H45" s="9">
        <v>1234.371708733433</v>
      </c>
      <c r="I45" s="9">
        <v>1231.555310739792</v>
      </c>
      <c r="J45" s="9">
        <v>1155.210077401164</v>
      </c>
      <c r="K45" s="9">
        <v>943.96833863816391</v>
      </c>
      <c r="L45" s="9">
        <v>806.26634528428804</v>
      </c>
      <c r="M45" s="9">
        <v>771.11592620205306</v>
      </c>
      <c r="N45" s="9">
        <v>703.68000000000075</v>
      </c>
      <c r="O45" s="9">
        <v>691.95200000000079</v>
      </c>
      <c r="P45" s="9">
        <v>296.13223125525934</v>
      </c>
      <c r="Q45" s="9">
        <v>243.3560194830917</v>
      </c>
      <c r="R45" s="9">
        <v>187.64798479521198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23.332510496052002</v>
      </c>
      <c r="H51" s="10">
        <v>1234.371708733433</v>
      </c>
      <c r="I51" s="10">
        <v>1231.555310739792</v>
      </c>
      <c r="J51" s="10">
        <v>1155.210077401164</v>
      </c>
      <c r="K51" s="10">
        <v>943.96833863816391</v>
      </c>
      <c r="L51" s="10">
        <v>806.26634528428804</v>
      </c>
      <c r="M51" s="10">
        <v>771.11592620205306</v>
      </c>
      <c r="N51" s="10">
        <v>703.68000000000075</v>
      </c>
      <c r="O51" s="10">
        <v>691.95200000000079</v>
      </c>
      <c r="P51" s="10">
        <v>296.13223125525934</v>
      </c>
      <c r="Q51" s="10">
        <v>243.3560194830917</v>
      </c>
      <c r="R51" s="10">
        <v>187.64798479521198</v>
      </c>
    </row>
    <row r="52" spans="1:18" ht="11.25" customHeight="1" x14ac:dyDescent="0.25">
      <c r="A52" s="53" t="s">
        <v>145</v>
      </c>
      <c r="B52" s="54" t="s">
        <v>144</v>
      </c>
      <c r="C52" s="79">
        <v>7299.5120830136411</v>
      </c>
      <c r="D52" s="79">
        <v>10094.304661512229</v>
      </c>
      <c r="E52" s="79">
        <v>11588.169785167551</v>
      </c>
      <c r="F52" s="79">
        <v>11945.171093517361</v>
      </c>
      <c r="G52" s="79">
        <v>12007.844225990497</v>
      </c>
      <c r="H52" s="79">
        <v>12420.241454717483</v>
      </c>
      <c r="I52" s="79">
        <v>12731.167572170656</v>
      </c>
      <c r="J52" s="79">
        <v>13000.978942765418</v>
      </c>
      <c r="K52" s="79">
        <v>12680.824732583364</v>
      </c>
      <c r="L52" s="79">
        <v>7961.262810663241</v>
      </c>
      <c r="M52" s="79">
        <v>10507.917353803963</v>
      </c>
      <c r="N52" s="79">
        <v>10144.826183453662</v>
      </c>
      <c r="O52" s="79">
        <v>7488.9758385110181</v>
      </c>
      <c r="P52" s="79">
        <v>5579.2547581119979</v>
      </c>
      <c r="Q52" s="79">
        <v>4510.2593005996878</v>
      </c>
      <c r="R52" s="79">
        <v>5153.0034891536698</v>
      </c>
    </row>
    <row r="53" spans="1:18" ht="11.25" customHeight="1" x14ac:dyDescent="0.25">
      <c r="A53" s="56" t="s">
        <v>143</v>
      </c>
      <c r="B53" s="57" t="s">
        <v>142</v>
      </c>
      <c r="C53" s="8">
        <v>6497.5083576633442</v>
      </c>
      <c r="D53" s="8">
        <v>9367.5204266097971</v>
      </c>
      <c r="E53" s="8">
        <v>10800.909517291742</v>
      </c>
      <c r="F53" s="8">
        <v>10925.934243827329</v>
      </c>
      <c r="G53" s="8">
        <v>11238.568790597281</v>
      </c>
      <c r="H53" s="8">
        <v>11607.55989893432</v>
      </c>
      <c r="I53" s="8">
        <v>11951.879474245792</v>
      </c>
      <c r="J53" s="8">
        <v>12168.092729650969</v>
      </c>
      <c r="K53" s="8">
        <v>11884.335135206293</v>
      </c>
      <c r="L53" s="8">
        <v>7377.7759053078971</v>
      </c>
      <c r="M53" s="8">
        <v>10073.216122596743</v>
      </c>
      <c r="N53" s="8">
        <v>9422.5240311459693</v>
      </c>
      <c r="O53" s="8">
        <v>7126.1064049850092</v>
      </c>
      <c r="P53" s="8">
        <v>5263.7705429122452</v>
      </c>
      <c r="Q53" s="8">
        <v>4099.0192322523681</v>
      </c>
      <c r="R53" s="8">
        <v>4847.99508928872</v>
      </c>
    </row>
    <row r="54" spans="1:18" ht="11.25" customHeight="1" x14ac:dyDescent="0.25">
      <c r="A54" s="56" t="s">
        <v>141</v>
      </c>
      <c r="B54" s="57" t="s">
        <v>140</v>
      </c>
      <c r="C54" s="8">
        <v>802.00372535029692</v>
      </c>
      <c r="D54" s="8">
        <v>726.78423490243199</v>
      </c>
      <c r="E54" s="8">
        <v>787.26026787580815</v>
      </c>
      <c r="F54" s="8">
        <v>1019.2368496900324</v>
      </c>
      <c r="G54" s="8">
        <v>769.2754353932163</v>
      </c>
      <c r="H54" s="8">
        <v>812.68155578316316</v>
      </c>
      <c r="I54" s="8">
        <v>779.2880979248647</v>
      </c>
      <c r="J54" s="8">
        <v>832.88621311444865</v>
      </c>
      <c r="K54" s="8">
        <v>796.4895973770715</v>
      </c>
      <c r="L54" s="8">
        <v>583.48690535534377</v>
      </c>
      <c r="M54" s="8">
        <v>434.70123120722025</v>
      </c>
      <c r="N54" s="8">
        <v>722.30215230769318</v>
      </c>
      <c r="O54" s="8">
        <v>362.869433526009</v>
      </c>
      <c r="P54" s="8">
        <v>315.4842151997525</v>
      </c>
      <c r="Q54" s="8">
        <v>411.24006834732012</v>
      </c>
      <c r="R54" s="8">
        <v>305.00839986494941</v>
      </c>
    </row>
    <row r="55" spans="1:18" ht="11.25" customHeight="1" x14ac:dyDescent="0.25">
      <c r="A55" s="59" t="s">
        <v>139</v>
      </c>
      <c r="B55" s="60" t="s">
        <v>138</v>
      </c>
      <c r="C55" s="9">
        <v>13.941448904728704</v>
      </c>
      <c r="D55" s="9">
        <v>13.757934661631996</v>
      </c>
      <c r="E55" s="9">
        <v>6.6916977958079942</v>
      </c>
      <c r="F55" s="9">
        <v>6.877535947632019</v>
      </c>
      <c r="G55" s="9">
        <v>10.398868706015977</v>
      </c>
      <c r="H55" s="9">
        <v>10.567422948756024</v>
      </c>
      <c r="I55" s="9">
        <v>7.4300312672640318</v>
      </c>
      <c r="J55" s="9">
        <v>7.8069683688480076</v>
      </c>
      <c r="K55" s="9">
        <v>12.64247819467203</v>
      </c>
      <c r="L55" s="9">
        <v>14.309314617744025</v>
      </c>
      <c r="M55" s="9">
        <v>13.497716416624236</v>
      </c>
      <c r="N55" s="9">
        <v>9.0181523076923273</v>
      </c>
      <c r="O55" s="9">
        <v>9.3214335260115355</v>
      </c>
      <c r="P55" s="9">
        <v>12.168705985179226</v>
      </c>
      <c r="Q55" s="9">
        <v>22.022307695430975</v>
      </c>
      <c r="R55" s="9">
        <v>11.233237068396173</v>
      </c>
    </row>
    <row r="56" spans="1:18" ht="11.25" customHeight="1" x14ac:dyDescent="0.25">
      <c r="A56" s="59" t="s">
        <v>137</v>
      </c>
      <c r="B56" s="60" t="s">
        <v>136</v>
      </c>
      <c r="C56" s="9">
        <v>788.06227644556816</v>
      </c>
      <c r="D56" s="9">
        <v>713.02630024079997</v>
      </c>
      <c r="E56" s="9">
        <v>780.5685700800002</v>
      </c>
      <c r="F56" s="9">
        <v>1012.3593137424003</v>
      </c>
      <c r="G56" s="9">
        <v>758.87656668720035</v>
      </c>
      <c r="H56" s="9">
        <v>802.11413283440709</v>
      </c>
      <c r="I56" s="9">
        <v>771.85806665760072</v>
      </c>
      <c r="J56" s="9">
        <v>825.07924474560059</v>
      </c>
      <c r="K56" s="9">
        <v>783.84711918239952</v>
      </c>
      <c r="L56" s="9">
        <v>569.17759073759976</v>
      </c>
      <c r="M56" s="9">
        <v>421.20351479059599</v>
      </c>
      <c r="N56" s="9">
        <v>703.82000000000085</v>
      </c>
      <c r="O56" s="9">
        <v>330.97999999999757</v>
      </c>
      <c r="P56" s="9">
        <v>292.75952629709451</v>
      </c>
      <c r="Q56" s="9">
        <v>361.91791772193693</v>
      </c>
      <c r="R56" s="9">
        <v>270.66107132040463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9.4640000000000111</v>
      </c>
      <c r="O58" s="9">
        <v>22.567999999999891</v>
      </c>
      <c r="P58" s="9">
        <v>10.555982917478783</v>
      </c>
      <c r="Q58" s="9">
        <v>27.299842929952224</v>
      </c>
      <c r="R58" s="9">
        <v>23.114091476148612</v>
      </c>
    </row>
    <row r="59" spans="1:18" ht="11.25" customHeight="1" x14ac:dyDescent="0.25">
      <c r="A59" s="80" t="s">
        <v>131</v>
      </c>
      <c r="B59" s="54">
        <v>7200</v>
      </c>
      <c r="C59" s="79">
        <v>1740.6490238300353</v>
      </c>
      <c r="D59" s="79">
        <v>1709.8963313443203</v>
      </c>
      <c r="E59" s="79">
        <v>1752.1113829000317</v>
      </c>
      <c r="F59" s="79">
        <v>1690.3566587106363</v>
      </c>
      <c r="G59" s="79">
        <v>1747.3027419469443</v>
      </c>
      <c r="H59" s="79">
        <v>1657.5619684809317</v>
      </c>
      <c r="I59" s="79">
        <v>1460.4533033448959</v>
      </c>
      <c r="J59" s="79">
        <v>1536.49646521812</v>
      </c>
      <c r="K59" s="79">
        <v>1686.1833443934363</v>
      </c>
      <c r="L59" s="79">
        <v>1817.3160597226317</v>
      </c>
      <c r="M59" s="79">
        <v>1753.495646686107</v>
      </c>
      <c r="N59" s="79">
        <v>1537.3504999999889</v>
      </c>
      <c r="O59" s="79">
        <v>1746.1539916570216</v>
      </c>
      <c r="P59" s="79">
        <v>1729.7233210273525</v>
      </c>
      <c r="Q59" s="79">
        <v>1899.6473423474504</v>
      </c>
      <c r="R59" s="79">
        <v>2100.0286447869958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88.660048133197876</v>
      </c>
      <c r="Q60" s="8">
        <v>147.71895264914255</v>
      </c>
      <c r="R60" s="8">
        <v>154.15404733103219</v>
      </c>
    </row>
    <row r="61" spans="1:18" ht="11.25" customHeight="1" x14ac:dyDescent="0.25">
      <c r="A61" s="56" t="s">
        <v>128</v>
      </c>
      <c r="B61" s="57" t="s">
        <v>127</v>
      </c>
      <c r="C61" s="8">
        <v>1740.6490238300353</v>
      </c>
      <c r="D61" s="8">
        <v>1709.8963313443203</v>
      </c>
      <c r="E61" s="8">
        <v>1752.1113829000317</v>
      </c>
      <c r="F61" s="8">
        <v>1690.3566587106363</v>
      </c>
      <c r="G61" s="8">
        <v>1747.3027419469443</v>
      </c>
      <c r="H61" s="8">
        <v>1657.5619684809317</v>
      </c>
      <c r="I61" s="8">
        <v>1460.4533033448959</v>
      </c>
      <c r="J61" s="8">
        <v>1536.49646521812</v>
      </c>
      <c r="K61" s="8">
        <v>1686.1833443934363</v>
      </c>
      <c r="L61" s="8">
        <v>1817.3160597226317</v>
      </c>
      <c r="M61" s="8">
        <v>1753.495646686107</v>
      </c>
      <c r="N61" s="8">
        <v>1537.3504999999889</v>
      </c>
      <c r="O61" s="8">
        <v>1746.1539916570216</v>
      </c>
      <c r="P61" s="8">
        <v>1641.0632728941546</v>
      </c>
      <c r="Q61" s="8">
        <v>1751.9283896983079</v>
      </c>
      <c r="R61" s="8">
        <v>1945.8745974559638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2499.6297897819454</v>
      </c>
      <c r="D64" s="81">
        <v>2443.256902127664</v>
      </c>
      <c r="E64" s="81">
        <v>2520.2430830905196</v>
      </c>
      <c r="F64" s="81">
        <v>2465.8203609774719</v>
      </c>
      <c r="G64" s="81">
        <v>2515.2373287657365</v>
      </c>
      <c r="H64" s="81">
        <v>3438.197121055051</v>
      </c>
      <c r="I64" s="81">
        <v>3335.8503745308958</v>
      </c>
      <c r="J64" s="81">
        <v>4790.0098023634791</v>
      </c>
      <c r="K64" s="81">
        <v>5052.8399621711033</v>
      </c>
      <c r="L64" s="81">
        <v>4648.4105827932726</v>
      </c>
      <c r="M64" s="81">
        <v>5362.0543538578167</v>
      </c>
      <c r="N64" s="81">
        <v>7313.7441999999683</v>
      </c>
      <c r="O64" s="81">
        <v>6408.6995789974044</v>
      </c>
      <c r="P64" s="81">
        <v>6304.6298090073342</v>
      </c>
      <c r="Q64" s="81">
        <v>7123.0688886869902</v>
      </c>
      <c r="R64" s="81">
        <v>7433.0424256326078</v>
      </c>
    </row>
    <row r="65" spans="1:18" ht="11.25" customHeight="1" x14ac:dyDescent="0.25">
      <c r="A65" s="71" t="s">
        <v>123</v>
      </c>
      <c r="B65" s="72" t="s">
        <v>122</v>
      </c>
      <c r="C65" s="82">
        <v>585.75999999999965</v>
      </c>
      <c r="D65" s="82">
        <v>563.56756344000007</v>
      </c>
      <c r="E65" s="82">
        <v>594.92735193023998</v>
      </c>
      <c r="F65" s="82">
        <v>607.47902328960004</v>
      </c>
      <c r="G65" s="82">
        <v>599.73150061440003</v>
      </c>
      <c r="H65" s="82">
        <v>1619.8488888496468</v>
      </c>
      <c r="I65" s="82">
        <v>1725.1489676735998</v>
      </c>
      <c r="J65" s="82">
        <v>3088.4018290271997</v>
      </c>
      <c r="K65" s="82">
        <v>3185.7452639711992</v>
      </c>
      <c r="L65" s="82">
        <v>2583.7709582361599</v>
      </c>
      <c r="M65" s="82">
        <v>3299.5305719531625</v>
      </c>
      <c r="N65" s="82">
        <v>5484.5279999999821</v>
      </c>
      <c r="O65" s="82">
        <v>4260.4893213415207</v>
      </c>
      <c r="P65" s="82">
        <v>4192.9442110118007</v>
      </c>
      <c r="Q65" s="82">
        <v>4803.2329775929938</v>
      </c>
      <c r="R65" s="82">
        <v>4817.4575720860175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15.670200000000044</v>
      </c>
      <c r="D67" s="82">
        <v>15.312448451664002</v>
      </c>
      <c r="E67" s="82">
        <v>14.616295064280003</v>
      </c>
      <c r="F67" s="82">
        <v>14.635474543872016</v>
      </c>
      <c r="G67" s="82">
        <v>10.064929119336018</v>
      </c>
      <c r="H67" s="82">
        <v>10.756118267641673</v>
      </c>
      <c r="I67" s="82">
        <v>18.058931641296013</v>
      </c>
      <c r="J67" s="82">
        <v>26.057689028280027</v>
      </c>
      <c r="K67" s="82">
        <v>28.361581151903991</v>
      </c>
      <c r="L67" s="82">
        <v>82.78560619711196</v>
      </c>
      <c r="M67" s="82">
        <v>150.31481559062846</v>
      </c>
      <c r="N67" s="82">
        <v>152.71619999999911</v>
      </c>
      <c r="O67" s="82">
        <v>244.00743142140448</v>
      </c>
      <c r="P67" s="82">
        <v>322.08551850354138</v>
      </c>
      <c r="Q67" s="82">
        <v>409.33607354610365</v>
      </c>
      <c r="R67" s="82">
        <v>493.58416107184217</v>
      </c>
    </row>
    <row r="68" spans="1:18" ht="11.25" customHeight="1" x14ac:dyDescent="0.25">
      <c r="A68" s="71" t="s">
        <v>117</v>
      </c>
      <c r="B68" s="72" t="s">
        <v>116</v>
      </c>
      <c r="C68" s="82">
        <v>1898.1995897819459</v>
      </c>
      <c r="D68" s="82">
        <v>1864.376890236</v>
      </c>
      <c r="E68" s="82">
        <v>1910.6994360959995</v>
      </c>
      <c r="F68" s="82">
        <v>1843.705863144</v>
      </c>
      <c r="G68" s="82">
        <v>1905.4408990320003</v>
      </c>
      <c r="H68" s="82">
        <v>1807.5921139377629</v>
      </c>
      <c r="I68" s="82">
        <v>1592.6424752159999</v>
      </c>
      <c r="J68" s="82">
        <v>1675.5502843079996</v>
      </c>
      <c r="K68" s="82">
        <v>1838.7331170480002</v>
      </c>
      <c r="L68" s="82">
        <v>1981.8540183600003</v>
      </c>
      <c r="M68" s="82">
        <v>1912.2089663140264</v>
      </c>
      <c r="N68" s="82">
        <v>1676.4999999999873</v>
      </c>
      <c r="O68" s="82">
        <v>1904.2028262344797</v>
      </c>
      <c r="P68" s="82">
        <v>1789.6000794919919</v>
      </c>
      <c r="Q68" s="82">
        <v>1910.4998375478922</v>
      </c>
      <c r="R68" s="82">
        <v>2122.0006924747472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12093.319398355128</v>
      </c>
      <c r="D2" s="78">
        <v>12500.269190332383</v>
      </c>
      <c r="E2" s="78">
        <v>12850.642519586239</v>
      </c>
      <c r="F2" s="78">
        <v>12736.304109022753</v>
      </c>
      <c r="G2" s="78">
        <v>13390.815166392133</v>
      </c>
      <c r="H2" s="78">
        <v>12939.70806935472</v>
      </c>
      <c r="I2" s="78">
        <v>12571.589046819456</v>
      </c>
      <c r="J2" s="78">
        <v>12227.163802209543</v>
      </c>
      <c r="K2" s="78">
        <v>12421.619106427872</v>
      </c>
      <c r="L2" s="78">
        <v>12107.065300267353</v>
      </c>
      <c r="M2" s="78">
        <v>12037.434924556028</v>
      </c>
      <c r="N2" s="78">
        <v>12147.781530014227</v>
      </c>
      <c r="O2" s="78">
        <v>11684.269884940017</v>
      </c>
      <c r="P2" s="78">
        <v>11793.768566130855</v>
      </c>
      <c r="Q2" s="78">
        <v>11696.018369587766</v>
      </c>
      <c r="R2" s="78">
        <v>11457.758630362574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7.9466871486490334</v>
      </c>
      <c r="O3" s="79">
        <v>7.9415674948021886</v>
      </c>
      <c r="P3" s="79">
        <v>7.9408058522919278</v>
      </c>
      <c r="Q3" s="79">
        <v>7.9422782478850618</v>
      </c>
      <c r="R3" s="79">
        <v>7.9388503225771432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7.9466871486490334</v>
      </c>
      <c r="O4" s="8">
        <v>7.9415674948021886</v>
      </c>
      <c r="P4" s="8">
        <v>7.9408058522919278</v>
      </c>
      <c r="Q4" s="8">
        <v>7.9422782478850618</v>
      </c>
      <c r="R4" s="8">
        <v>7.9388503225771432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5.1136709009812673</v>
      </c>
      <c r="O5" s="9">
        <v>5.1134148999262461</v>
      </c>
      <c r="P5" s="9">
        <v>5.1124944435628823</v>
      </c>
      <c r="Q5" s="9">
        <v>5.1117084908153814</v>
      </c>
      <c r="R5" s="9">
        <v>5.1118130647547808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2.6540819926780119</v>
      </c>
      <c r="O6" s="10">
        <v>2.6539149258746897</v>
      </c>
      <c r="P6" s="10">
        <v>2.653467466598348</v>
      </c>
      <c r="Q6" s="10">
        <v>2.6530285822273121</v>
      </c>
      <c r="R6" s="10">
        <v>2.6530927788131371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2.4595889083032549</v>
      </c>
      <c r="O8" s="10">
        <v>2.4594999740515568</v>
      </c>
      <c r="P8" s="10">
        <v>2.4590269769645339</v>
      </c>
      <c r="Q8" s="10">
        <v>2.4586799085880697</v>
      </c>
      <c r="R8" s="10">
        <v>2.4587202859416433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2.8330162476677656</v>
      </c>
      <c r="O10" s="9">
        <v>2.8281525948759425</v>
      </c>
      <c r="P10" s="9">
        <v>2.8283114087290455</v>
      </c>
      <c r="Q10" s="9">
        <v>2.8305697570696808</v>
      </c>
      <c r="R10" s="9">
        <v>2.8270372578223624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11398.356396230749</v>
      </c>
      <c r="D21" s="79">
        <v>11699.545477551699</v>
      </c>
      <c r="E21" s="79">
        <v>12098.77310447096</v>
      </c>
      <c r="F21" s="79">
        <v>12032.839173880728</v>
      </c>
      <c r="G21" s="79">
        <v>12623.69786868216</v>
      </c>
      <c r="H21" s="79">
        <v>12250.86000070199</v>
      </c>
      <c r="I21" s="79">
        <v>11947.747339367459</v>
      </c>
      <c r="J21" s="79">
        <v>11656.641333898011</v>
      </c>
      <c r="K21" s="79">
        <v>11880.695140204176</v>
      </c>
      <c r="L21" s="79">
        <v>11632.375585807558</v>
      </c>
      <c r="M21" s="79">
        <v>11554.357530233374</v>
      </c>
      <c r="N21" s="79">
        <v>11706.799720956882</v>
      </c>
      <c r="O21" s="79">
        <v>11136.762840040079</v>
      </c>
      <c r="P21" s="79">
        <v>11311.894917125037</v>
      </c>
      <c r="Q21" s="79">
        <v>11176.893865344227</v>
      </c>
      <c r="R21" s="79">
        <v>11004.442302779706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11398.356396230749</v>
      </c>
      <c r="D30" s="8">
        <v>11699.545477551699</v>
      </c>
      <c r="E30" s="8">
        <v>12098.77310447096</v>
      </c>
      <c r="F30" s="8">
        <v>12032.839173880728</v>
      </c>
      <c r="G30" s="8">
        <v>12623.69786868216</v>
      </c>
      <c r="H30" s="8">
        <v>12250.86000070199</v>
      </c>
      <c r="I30" s="8">
        <v>11947.747339367459</v>
      </c>
      <c r="J30" s="8">
        <v>11656.641333898011</v>
      </c>
      <c r="K30" s="8">
        <v>11880.695140204176</v>
      </c>
      <c r="L30" s="8">
        <v>11632.375585807558</v>
      </c>
      <c r="M30" s="8">
        <v>11554.357530233374</v>
      </c>
      <c r="N30" s="8">
        <v>11706.799720956882</v>
      </c>
      <c r="O30" s="8">
        <v>11136.762840040079</v>
      </c>
      <c r="P30" s="8">
        <v>11311.894917125037</v>
      </c>
      <c r="Q30" s="8">
        <v>11176.893865344227</v>
      </c>
      <c r="R30" s="8">
        <v>11004.442302779706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1201.6694309913078</v>
      </c>
      <c r="D34" s="9">
        <v>1187.2753362904323</v>
      </c>
      <c r="E34" s="9">
        <v>844.6419449467561</v>
      </c>
      <c r="F34" s="9">
        <v>719.89835369943614</v>
      </c>
      <c r="G34" s="9">
        <v>815.55000714036021</v>
      </c>
      <c r="H34" s="9">
        <v>873.67815674336782</v>
      </c>
      <c r="I34" s="9">
        <v>876.61856789838009</v>
      </c>
      <c r="J34" s="9">
        <v>809.75318781229214</v>
      </c>
      <c r="K34" s="9">
        <v>789.38333361468017</v>
      </c>
      <c r="L34" s="9">
        <v>830.06909500816812</v>
      </c>
      <c r="M34" s="9">
        <v>885.29342721914691</v>
      </c>
      <c r="N34" s="9">
        <v>853.3582929711323</v>
      </c>
      <c r="O34" s="9">
        <v>896.89809022611996</v>
      </c>
      <c r="P34" s="9">
        <v>992.6898777714116</v>
      </c>
      <c r="Q34" s="9">
        <v>809.82057714878488</v>
      </c>
      <c r="R34" s="9">
        <v>804.02251928919918</v>
      </c>
    </row>
    <row r="35" spans="1:18" ht="11.25" customHeight="1" x14ac:dyDescent="0.25">
      <c r="A35" s="59" t="s">
        <v>179</v>
      </c>
      <c r="B35" s="60" t="s">
        <v>178</v>
      </c>
      <c r="C35" s="9">
        <v>111.94252149968726</v>
      </c>
      <c r="D35" s="9">
        <v>96.39081543823464</v>
      </c>
      <c r="E35" s="9">
        <v>93.488026904743762</v>
      </c>
      <c r="F35" s="9">
        <v>83.894321790467089</v>
      </c>
      <c r="G35" s="9">
        <v>71.436868503588016</v>
      </c>
      <c r="H35" s="9">
        <v>68.429665811119008</v>
      </c>
      <c r="I35" s="9">
        <v>65.124958978296007</v>
      </c>
      <c r="J35" s="9">
        <v>68.214135348576008</v>
      </c>
      <c r="K35" s="9">
        <v>71.202225410316004</v>
      </c>
      <c r="L35" s="9">
        <v>62.153033816412005</v>
      </c>
      <c r="M35" s="9">
        <v>58.989863599763396</v>
      </c>
      <c r="N35" s="9">
        <v>62.107518401527891</v>
      </c>
      <c r="O35" s="9">
        <v>62.107339102163067</v>
      </c>
      <c r="P35" s="9">
        <v>62.107322829320609</v>
      </c>
      <c r="Q35" s="9">
        <v>65.224737917643935</v>
      </c>
      <c r="R35" s="9">
        <v>55.981651371283199</v>
      </c>
    </row>
    <row r="36" spans="1:18" ht="11.25" customHeight="1" x14ac:dyDescent="0.25">
      <c r="A36" s="65" t="s">
        <v>177</v>
      </c>
      <c r="B36" s="62" t="s">
        <v>176</v>
      </c>
      <c r="C36" s="10">
        <v>102.70254561587245</v>
      </c>
      <c r="D36" s="10">
        <v>87.044094261434651</v>
      </c>
      <c r="E36" s="10">
        <v>84.141452265943755</v>
      </c>
      <c r="F36" s="10">
        <v>80.9507250616671</v>
      </c>
      <c r="G36" s="10">
        <v>65.282301811188006</v>
      </c>
      <c r="H36" s="10">
        <v>65.349796068682494</v>
      </c>
      <c r="I36" s="10">
        <v>62.194198978296001</v>
      </c>
      <c r="J36" s="10">
        <v>65.283375348576001</v>
      </c>
      <c r="K36" s="10">
        <v>68.271436102716009</v>
      </c>
      <c r="L36" s="10">
        <v>55.998408508811998</v>
      </c>
      <c r="M36" s="10">
        <v>52.905943329884686</v>
      </c>
      <c r="N36" s="10">
        <v>56.017507831333752</v>
      </c>
      <c r="O36" s="10">
        <v>56.017336261997698</v>
      </c>
      <c r="P36" s="10">
        <v>56.017328261009624</v>
      </c>
      <c r="Q36" s="10">
        <v>59.134732345840554</v>
      </c>
      <c r="R36" s="10">
        <v>52.9016492649681</v>
      </c>
    </row>
    <row r="37" spans="1:18" ht="11.25" customHeight="1" x14ac:dyDescent="0.25">
      <c r="A37" s="61" t="s">
        <v>175</v>
      </c>
      <c r="B37" s="62" t="s">
        <v>174</v>
      </c>
      <c r="C37" s="10">
        <v>9.2399758838148127</v>
      </c>
      <c r="D37" s="10">
        <v>9.346721176799992</v>
      </c>
      <c r="E37" s="10">
        <v>9.3465746388000071</v>
      </c>
      <c r="F37" s="10">
        <v>2.9435967287999931</v>
      </c>
      <c r="G37" s="10">
        <v>6.1545666924000058</v>
      </c>
      <c r="H37" s="10">
        <v>3.0798697424365136</v>
      </c>
      <c r="I37" s="10">
        <v>2.9307600000000105</v>
      </c>
      <c r="J37" s="10">
        <v>2.9307600000000003</v>
      </c>
      <c r="K37" s="10">
        <v>2.9307893075999991</v>
      </c>
      <c r="L37" s="10">
        <v>6.1546253076000035</v>
      </c>
      <c r="M37" s="10">
        <v>6.0839202698787096</v>
      </c>
      <c r="N37" s="10">
        <v>6.0900105701941385</v>
      </c>
      <c r="O37" s="10">
        <v>6.0900028401653712</v>
      </c>
      <c r="P37" s="10">
        <v>6.0899945683109875</v>
      </c>
      <c r="Q37" s="10">
        <v>6.0900055718033848</v>
      </c>
      <c r="R37" s="10">
        <v>3.080002106315102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9778.2420451455964</v>
      </c>
      <c r="D43" s="9">
        <v>10121.93668526976</v>
      </c>
      <c r="E43" s="9">
        <v>10900.433180857428</v>
      </c>
      <c r="F43" s="9">
        <v>11033.967894161473</v>
      </c>
      <c r="G43" s="9">
        <v>11507.615630494309</v>
      </c>
      <c r="H43" s="9">
        <v>11126.08892548991</v>
      </c>
      <c r="I43" s="9">
        <v>10798.61747326783</v>
      </c>
      <c r="J43" s="9">
        <v>10617.608989050806</v>
      </c>
      <c r="K43" s="9">
        <v>10849.945844418877</v>
      </c>
      <c r="L43" s="9">
        <v>10576.168864268435</v>
      </c>
      <c r="M43" s="9">
        <v>10452.177975306782</v>
      </c>
      <c r="N43" s="9">
        <v>10636.536021449265</v>
      </c>
      <c r="O43" s="9">
        <v>10022.958184689171</v>
      </c>
      <c r="P43" s="9">
        <v>10096.105848972378</v>
      </c>
      <c r="Q43" s="9">
        <v>10150.143587789626</v>
      </c>
      <c r="R43" s="9">
        <v>10048.461224486413</v>
      </c>
    </row>
    <row r="44" spans="1:18" ht="11.25" customHeight="1" x14ac:dyDescent="0.25">
      <c r="A44" s="59" t="s">
        <v>161</v>
      </c>
      <c r="B44" s="60" t="s">
        <v>160</v>
      </c>
      <c r="C44" s="9">
        <v>306.502398594157</v>
      </c>
      <c r="D44" s="9">
        <v>293.94264055327204</v>
      </c>
      <c r="E44" s="9">
        <v>260.20995176203201</v>
      </c>
      <c r="F44" s="9">
        <v>195.07860422935204</v>
      </c>
      <c r="G44" s="9">
        <v>229.09536254390403</v>
      </c>
      <c r="H44" s="9">
        <v>182.66325265759377</v>
      </c>
      <c r="I44" s="9">
        <v>207.38633922295205</v>
      </c>
      <c r="J44" s="9">
        <v>161.06502168633602</v>
      </c>
      <c r="K44" s="9">
        <v>170.16373676030403</v>
      </c>
      <c r="L44" s="9">
        <v>163.98459271454402</v>
      </c>
      <c r="M44" s="9">
        <v>157.89626410768204</v>
      </c>
      <c r="N44" s="9">
        <v>154.79788813495767</v>
      </c>
      <c r="O44" s="9">
        <v>154.79922602262545</v>
      </c>
      <c r="P44" s="9">
        <v>160.9918675519273</v>
      </c>
      <c r="Q44" s="9">
        <v>151.7049624881727</v>
      </c>
      <c r="R44" s="9">
        <v>95.976907632810622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694.96300212437848</v>
      </c>
      <c r="D52" s="79">
        <v>800.72371278068408</v>
      </c>
      <c r="E52" s="79">
        <v>751.86941511528016</v>
      </c>
      <c r="F52" s="79">
        <v>703.46493514202416</v>
      </c>
      <c r="G52" s="79">
        <v>767.11729770997215</v>
      </c>
      <c r="H52" s="79">
        <v>688.84806865272878</v>
      </c>
      <c r="I52" s="79">
        <v>623.84170745199606</v>
      </c>
      <c r="J52" s="79">
        <v>570.52246831153207</v>
      </c>
      <c r="K52" s="79">
        <v>540.92396622369608</v>
      </c>
      <c r="L52" s="79">
        <v>474.68971445979605</v>
      </c>
      <c r="M52" s="79">
        <v>483.07739432265339</v>
      </c>
      <c r="N52" s="79">
        <v>433.0351219086948</v>
      </c>
      <c r="O52" s="79">
        <v>539.56547740513679</v>
      </c>
      <c r="P52" s="79">
        <v>473.93284315352764</v>
      </c>
      <c r="Q52" s="79">
        <v>511.18222599565263</v>
      </c>
      <c r="R52" s="79">
        <v>445.37747726029278</v>
      </c>
    </row>
    <row r="53" spans="1:18" ht="11.25" customHeight="1" x14ac:dyDescent="0.25">
      <c r="A53" s="56" t="s">
        <v>143</v>
      </c>
      <c r="B53" s="57" t="s">
        <v>142</v>
      </c>
      <c r="C53" s="8">
        <v>694.96300212437848</v>
      </c>
      <c r="D53" s="8">
        <v>800.72371278068408</v>
      </c>
      <c r="E53" s="8">
        <v>751.86941511528016</v>
      </c>
      <c r="F53" s="8">
        <v>703.46493514202416</v>
      </c>
      <c r="G53" s="8">
        <v>767.11729770997215</v>
      </c>
      <c r="H53" s="8">
        <v>688.84806865272878</v>
      </c>
      <c r="I53" s="8">
        <v>623.84170745199606</v>
      </c>
      <c r="J53" s="8">
        <v>570.52246831153207</v>
      </c>
      <c r="K53" s="8">
        <v>540.92396622369608</v>
      </c>
      <c r="L53" s="8">
        <v>474.68971445979605</v>
      </c>
      <c r="M53" s="8">
        <v>483.07739432265339</v>
      </c>
      <c r="N53" s="8">
        <v>433.0351219086948</v>
      </c>
      <c r="O53" s="8">
        <v>539.56547740513679</v>
      </c>
      <c r="P53" s="8">
        <v>473.93284315352764</v>
      </c>
      <c r="Q53" s="8">
        <v>511.18222599565263</v>
      </c>
      <c r="R53" s="8">
        <v>445.37747726029278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187.48687256228109</v>
      </c>
      <c r="D64" s="81">
        <v>187.19486259264002</v>
      </c>
      <c r="E64" s="81">
        <v>187.19340893568003</v>
      </c>
      <c r="F64" s="81">
        <v>187.57121906879999</v>
      </c>
      <c r="G64" s="81">
        <v>187.56892135295999</v>
      </c>
      <c r="H64" s="81">
        <v>421.67490552270914</v>
      </c>
      <c r="I64" s="81">
        <v>448.74985885631997</v>
      </c>
      <c r="J64" s="81">
        <v>477.80850837887999</v>
      </c>
      <c r="K64" s="81">
        <v>508.53266308958405</v>
      </c>
      <c r="L64" s="81">
        <v>541.80069168960006</v>
      </c>
      <c r="M64" s="81">
        <v>578.62854569148567</v>
      </c>
      <c r="N64" s="81">
        <v>616.29814733350827</v>
      </c>
      <c r="O64" s="81">
        <v>652.71260843562584</v>
      </c>
      <c r="P64" s="81">
        <v>656.42936285557607</v>
      </c>
      <c r="Q64" s="81">
        <v>624.32440000000008</v>
      </c>
      <c r="R64" s="81">
        <v>636.11822312632853</v>
      </c>
    </row>
    <row r="65" spans="1:18" ht="11.25" customHeight="1" x14ac:dyDescent="0.25">
      <c r="A65" s="71" t="s">
        <v>123</v>
      </c>
      <c r="B65" s="72" t="s">
        <v>122</v>
      </c>
      <c r="C65" s="82">
        <v>187.48687256228109</v>
      </c>
      <c r="D65" s="82">
        <v>187.19486259264002</v>
      </c>
      <c r="E65" s="82">
        <v>187.19340893568003</v>
      </c>
      <c r="F65" s="82">
        <v>187.57121906879999</v>
      </c>
      <c r="G65" s="82">
        <v>187.56892135295999</v>
      </c>
      <c r="H65" s="82">
        <v>421.56570602362888</v>
      </c>
      <c r="I65" s="82">
        <v>448.74985885631997</v>
      </c>
      <c r="J65" s="82">
        <v>477.80850837887999</v>
      </c>
      <c r="K65" s="82">
        <v>508.30365233088003</v>
      </c>
      <c r="L65" s="82">
        <v>541.11306505536004</v>
      </c>
      <c r="M65" s="82">
        <v>575.68014696648265</v>
      </c>
      <c r="N65" s="82">
        <v>612.63995159746048</v>
      </c>
      <c r="O65" s="82">
        <v>612.63624507553732</v>
      </c>
      <c r="P65" s="82">
        <v>612.64015010029607</v>
      </c>
      <c r="Q65" s="82">
        <v>612.6400000000001</v>
      </c>
      <c r="R65" s="82">
        <v>612.64025296722161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0.1091994990802604</v>
      </c>
      <c r="I67" s="82">
        <v>0</v>
      </c>
      <c r="J67" s="82">
        <v>0</v>
      </c>
      <c r="K67" s="82">
        <v>0.22901075870400003</v>
      </c>
      <c r="L67" s="82">
        <v>0.68762663424000015</v>
      </c>
      <c r="M67" s="82">
        <v>2.9483987250030594</v>
      </c>
      <c r="N67" s="82">
        <v>3.6581957360477912</v>
      </c>
      <c r="O67" s="82">
        <v>40.076363360088564</v>
      </c>
      <c r="P67" s="82">
        <v>43.789212755280005</v>
      </c>
      <c r="Q67" s="82">
        <v>11.684399999999995</v>
      </c>
      <c r="R67" s="82">
        <v>23.477970159106917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149271.54355386051</v>
      </c>
      <c r="D2" s="78">
        <v>150872.58300020391</v>
      </c>
      <c r="E2" s="78">
        <v>150844.99529418489</v>
      </c>
      <c r="F2" s="78">
        <v>149354.4339579136</v>
      </c>
      <c r="G2" s="78">
        <v>150619.57090879566</v>
      </c>
      <c r="H2" s="78">
        <v>148506.98729264166</v>
      </c>
      <c r="I2" s="78">
        <v>149592.01899069521</v>
      </c>
      <c r="J2" s="78">
        <v>149415.87216471226</v>
      </c>
      <c r="K2" s="78">
        <v>143437.43870831921</v>
      </c>
      <c r="L2" s="78">
        <v>140441.77176430679</v>
      </c>
      <c r="M2" s="78">
        <v>141081.31002141006</v>
      </c>
      <c r="N2" s="78">
        <v>141459.0285472837</v>
      </c>
      <c r="O2" s="78">
        <v>139941.41803351277</v>
      </c>
      <c r="P2" s="78">
        <v>138904.18040783677</v>
      </c>
      <c r="Q2" s="78">
        <v>139291.4391813729</v>
      </c>
      <c r="R2" s="78">
        <v>141348.97758170028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149267.22385054769</v>
      </c>
      <c r="D21" s="79">
        <v>150818.09100781981</v>
      </c>
      <c r="E21" s="79">
        <v>150781.3430020808</v>
      </c>
      <c r="F21" s="79">
        <v>149265.4145410418</v>
      </c>
      <c r="G21" s="79">
        <v>150519.51229729157</v>
      </c>
      <c r="H21" s="79">
        <v>148397.03126243589</v>
      </c>
      <c r="I21" s="79">
        <v>149446.62892140649</v>
      </c>
      <c r="J21" s="79">
        <v>149252.39545943355</v>
      </c>
      <c r="K21" s="79">
        <v>143237.55667013436</v>
      </c>
      <c r="L21" s="79">
        <v>140240.95084237651</v>
      </c>
      <c r="M21" s="79">
        <v>140868.52266342309</v>
      </c>
      <c r="N21" s="79">
        <v>141244.72660038722</v>
      </c>
      <c r="O21" s="79">
        <v>139725.54523760121</v>
      </c>
      <c r="P21" s="79">
        <v>138679.55606088447</v>
      </c>
      <c r="Q21" s="79">
        <v>138985.02111792151</v>
      </c>
      <c r="R21" s="79">
        <v>140998.35291401844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149267.22385054769</v>
      </c>
      <c r="D30" s="8">
        <v>150818.09100781981</v>
      </c>
      <c r="E30" s="8">
        <v>150781.3430020808</v>
      </c>
      <c r="F30" s="8">
        <v>149265.4145410418</v>
      </c>
      <c r="G30" s="8">
        <v>150519.51229729157</v>
      </c>
      <c r="H30" s="8">
        <v>148397.03126243589</v>
      </c>
      <c r="I30" s="8">
        <v>149446.62892140649</v>
      </c>
      <c r="J30" s="8">
        <v>149252.39545943355</v>
      </c>
      <c r="K30" s="8">
        <v>143237.55667013436</v>
      </c>
      <c r="L30" s="8">
        <v>140240.95084237651</v>
      </c>
      <c r="M30" s="8">
        <v>140868.52266342309</v>
      </c>
      <c r="N30" s="8">
        <v>141244.72660038722</v>
      </c>
      <c r="O30" s="8">
        <v>139725.54523760121</v>
      </c>
      <c r="P30" s="8">
        <v>138679.55606088447</v>
      </c>
      <c r="Q30" s="8">
        <v>138985.02111792151</v>
      </c>
      <c r="R30" s="8">
        <v>140998.35291401844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629.86474177658681</v>
      </c>
      <c r="D34" s="9">
        <v>609.47843113684803</v>
      </c>
      <c r="E34" s="9">
        <v>545.81029593033611</v>
      </c>
      <c r="F34" s="9">
        <v>481.87255780868412</v>
      </c>
      <c r="G34" s="9">
        <v>438.27260157313208</v>
      </c>
      <c r="H34" s="9">
        <v>403.46140913455793</v>
      </c>
      <c r="I34" s="9">
        <v>377.25922949612402</v>
      </c>
      <c r="J34" s="9">
        <v>342.3944077111081</v>
      </c>
      <c r="K34" s="9">
        <v>322.29933449540403</v>
      </c>
      <c r="L34" s="9">
        <v>287.43266340082806</v>
      </c>
      <c r="M34" s="9">
        <v>333.79905000710914</v>
      </c>
      <c r="N34" s="9">
        <v>368.62923245686449</v>
      </c>
      <c r="O34" s="9">
        <v>333.79881837884847</v>
      </c>
      <c r="P34" s="9">
        <v>296.0656847480069</v>
      </c>
      <c r="Q34" s="9">
        <v>264.13700894560611</v>
      </c>
      <c r="R34" s="9">
        <v>235.11122517962878</v>
      </c>
    </row>
    <row r="35" spans="1:18" ht="11.25" customHeight="1" x14ac:dyDescent="0.25">
      <c r="A35" s="59" t="s">
        <v>179</v>
      </c>
      <c r="B35" s="60" t="s">
        <v>178</v>
      </c>
      <c r="C35" s="9">
        <v>42599.702515032644</v>
      </c>
      <c r="D35" s="9">
        <v>41420.232885010395</v>
      </c>
      <c r="E35" s="9">
        <v>39954.637194555893</v>
      </c>
      <c r="F35" s="9">
        <v>37452.813563681717</v>
      </c>
      <c r="G35" s="9">
        <v>35595.038590465287</v>
      </c>
      <c r="H35" s="9">
        <v>33223.846713362436</v>
      </c>
      <c r="I35" s="9">
        <v>31045.909521714442</v>
      </c>
      <c r="J35" s="9">
        <v>28911.326745920982</v>
      </c>
      <c r="K35" s="9">
        <v>25744.002911089348</v>
      </c>
      <c r="L35" s="9">
        <v>24822.462822949266</v>
      </c>
      <c r="M35" s="9">
        <v>22899.73014012981</v>
      </c>
      <c r="N35" s="9">
        <v>21517.94382522146</v>
      </c>
      <c r="O35" s="9">
        <v>20254.869914769344</v>
      </c>
      <c r="P35" s="9">
        <v>19620.126536587341</v>
      </c>
      <c r="Q35" s="9">
        <v>19757.281954976006</v>
      </c>
      <c r="R35" s="9">
        <v>19990.58575985537</v>
      </c>
    </row>
    <row r="36" spans="1:18" ht="11.25" customHeight="1" x14ac:dyDescent="0.25">
      <c r="A36" s="65" t="s">
        <v>177</v>
      </c>
      <c r="B36" s="62" t="s">
        <v>176</v>
      </c>
      <c r="C36" s="10">
        <v>42519.62258147481</v>
      </c>
      <c r="D36" s="10">
        <v>41343.414939803595</v>
      </c>
      <c r="E36" s="10">
        <v>39881.032270844691</v>
      </c>
      <c r="F36" s="10">
        <v>37388.643342562515</v>
      </c>
      <c r="G36" s="10">
        <v>35531.148110388087</v>
      </c>
      <c r="H36" s="10">
        <v>33156.859525693042</v>
      </c>
      <c r="I36" s="10">
        <v>30978.795117714442</v>
      </c>
      <c r="J36" s="10">
        <v>28844.212341920982</v>
      </c>
      <c r="K36" s="10">
        <v>25683.043161704547</v>
      </c>
      <c r="L36" s="10">
        <v>24746.263092256864</v>
      </c>
      <c r="M36" s="10">
        <v>22835.814012237061</v>
      </c>
      <c r="N36" s="10">
        <v>21438.773832614344</v>
      </c>
      <c r="O36" s="10">
        <v>20187.879870918183</v>
      </c>
      <c r="P36" s="10">
        <v>19553.136526785034</v>
      </c>
      <c r="Q36" s="10">
        <v>19702.471933638401</v>
      </c>
      <c r="R36" s="10">
        <v>19932.765720314092</v>
      </c>
    </row>
    <row r="37" spans="1:18" ht="11.25" customHeight="1" x14ac:dyDescent="0.25">
      <c r="A37" s="61" t="s">
        <v>175</v>
      </c>
      <c r="B37" s="62" t="s">
        <v>174</v>
      </c>
      <c r="C37" s="10">
        <v>80.079933557836938</v>
      </c>
      <c r="D37" s="10">
        <v>76.817945206800005</v>
      </c>
      <c r="E37" s="10">
        <v>73.604923711200001</v>
      </c>
      <c r="F37" s="10">
        <v>64.170221119200008</v>
      </c>
      <c r="G37" s="10">
        <v>63.890480077200003</v>
      </c>
      <c r="H37" s="10">
        <v>66.987187669395922</v>
      </c>
      <c r="I37" s="10">
        <v>67.114404000000007</v>
      </c>
      <c r="J37" s="10">
        <v>67.114404000000007</v>
      </c>
      <c r="K37" s="10">
        <v>60.959749384800013</v>
      </c>
      <c r="L37" s="10">
        <v>76.19973069240001</v>
      </c>
      <c r="M37" s="10">
        <v>63.916127892748754</v>
      </c>
      <c r="N37" s="10">
        <v>79.169992607115674</v>
      </c>
      <c r="O37" s="10">
        <v>66.990043851162824</v>
      </c>
      <c r="P37" s="10">
        <v>66.990009802307029</v>
      </c>
      <c r="Q37" s="10">
        <v>54.810021337606194</v>
      </c>
      <c r="R37" s="10">
        <v>57.820039541279044</v>
      </c>
    </row>
    <row r="38" spans="1:18" ht="11.25" customHeight="1" x14ac:dyDescent="0.25">
      <c r="A38" s="59" t="s">
        <v>173</v>
      </c>
      <c r="B38" s="60" t="s">
        <v>172</v>
      </c>
      <c r="C38" s="9">
        <v>18327.596723121838</v>
      </c>
      <c r="D38" s="9">
        <v>18222.611942620046</v>
      </c>
      <c r="E38" s="9">
        <v>18073.961339066354</v>
      </c>
      <c r="F38" s="9">
        <v>17786.327137892931</v>
      </c>
      <c r="G38" s="9">
        <v>18701.205559441853</v>
      </c>
      <c r="H38" s="9">
        <v>18870.653883268282</v>
      </c>
      <c r="I38" s="9">
        <v>19625.390893738226</v>
      </c>
      <c r="J38" s="9">
        <v>20250.94852817824</v>
      </c>
      <c r="K38" s="9">
        <v>20364.980726447389</v>
      </c>
      <c r="L38" s="9">
        <v>18633.502260585436</v>
      </c>
      <c r="M38" s="9">
        <v>18879.79801698638</v>
      </c>
      <c r="N38" s="9">
        <v>19813.336700838801</v>
      </c>
      <c r="O38" s="9">
        <v>19449.823425015024</v>
      </c>
      <c r="P38" s="9">
        <v>19298.826982109593</v>
      </c>
      <c r="Q38" s="9">
        <v>19234.127410530913</v>
      </c>
      <c r="R38" s="9">
        <v>20155.300660087989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18327.596723121838</v>
      </c>
      <c r="D40" s="10">
        <v>18222.611942620046</v>
      </c>
      <c r="E40" s="10">
        <v>18073.961339066354</v>
      </c>
      <c r="F40" s="10">
        <v>17786.327137892931</v>
      </c>
      <c r="G40" s="10">
        <v>18701.205559441853</v>
      </c>
      <c r="H40" s="10">
        <v>18870.653883268282</v>
      </c>
      <c r="I40" s="10">
        <v>19625.390893738226</v>
      </c>
      <c r="J40" s="10">
        <v>20250.94852817824</v>
      </c>
      <c r="K40" s="10">
        <v>20364.980726447389</v>
      </c>
      <c r="L40" s="10">
        <v>18633.502260585436</v>
      </c>
      <c r="M40" s="10">
        <v>18879.79801698638</v>
      </c>
      <c r="N40" s="10">
        <v>19813.336700838801</v>
      </c>
      <c r="O40" s="10">
        <v>19449.823425015024</v>
      </c>
      <c r="P40" s="10">
        <v>19298.826982109593</v>
      </c>
      <c r="Q40" s="10">
        <v>19234.127410530913</v>
      </c>
      <c r="R40" s="10">
        <v>20155.300660087989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87400.459666348484</v>
      </c>
      <c r="D43" s="9">
        <v>90318.188067529962</v>
      </c>
      <c r="E43" s="9">
        <v>91965.524269766</v>
      </c>
      <c r="F43" s="9">
        <v>93284.186501427481</v>
      </c>
      <c r="G43" s="9">
        <v>95490.754447545289</v>
      </c>
      <c r="H43" s="9">
        <v>95598.757407739657</v>
      </c>
      <c r="I43" s="9">
        <v>98119.394092752074</v>
      </c>
      <c r="J43" s="9">
        <v>99410.373224291863</v>
      </c>
      <c r="K43" s="9">
        <v>96555.459687705268</v>
      </c>
      <c r="L43" s="9">
        <v>96246.72220160556</v>
      </c>
      <c r="M43" s="9">
        <v>98510.611119335517</v>
      </c>
      <c r="N43" s="9">
        <v>99229.026833991855</v>
      </c>
      <c r="O43" s="9">
        <v>99457.950181801119</v>
      </c>
      <c r="P43" s="9">
        <v>99235.43280806113</v>
      </c>
      <c r="Q43" s="9">
        <v>99540.61764453433</v>
      </c>
      <c r="R43" s="9">
        <v>100465.64983425003</v>
      </c>
    </row>
    <row r="44" spans="1:18" ht="11.25" customHeight="1" x14ac:dyDescent="0.25">
      <c r="A44" s="59" t="s">
        <v>161</v>
      </c>
      <c r="B44" s="60" t="s">
        <v>160</v>
      </c>
      <c r="C44" s="9">
        <v>309.60020426813924</v>
      </c>
      <c r="D44" s="9">
        <v>247.57968152253605</v>
      </c>
      <c r="E44" s="9">
        <v>241.40990276222402</v>
      </c>
      <c r="F44" s="9">
        <v>260.21478023100002</v>
      </c>
      <c r="G44" s="9">
        <v>294.24109826599204</v>
      </c>
      <c r="H44" s="9">
        <v>300.31184893098276</v>
      </c>
      <c r="I44" s="9">
        <v>278.67518370561606</v>
      </c>
      <c r="J44" s="9">
        <v>337.35255333134404</v>
      </c>
      <c r="K44" s="9">
        <v>250.81401039696004</v>
      </c>
      <c r="L44" s="9">
        <v>250.83089383543202</v>
      </c>
      <c r="M44" s="9">
        <v>244.58433696425891</v>
      </c>
      <c r="N44" s="9">
        <v>315.79000787823225</v>
      </c>
      <c r="O44" s="9">
        <v>229.10289763686572</v>
      </c>
      <c r="P44" s="9">
        <v>229.1040493783814</v>
      </c>
      <c r="Q44" s="9">
        <v>188.85709893462683</v>
      </c>
      <c r="R44" s="9">
        <v>151.70543464541038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4.3197033128225364</v>
      </c>
      <c r="D52" s="79">
        <v>54.491992384104009</v>
      </c>
      <c r="E52" s="79">
        <v>63.652292104104006</v>
      </c>
      <c r="F52" s="79">
        <v>89.019416871792004</v>
      </c>
      <c r="G52" s="79">
        <v>100.05861150410402</v>
      </c>
      <c r="H52" s="79">
        <v>109.95603020577069</v>
      </c>
      <c r="I52" s="79">
        <v>145.390069288728</v>
      </c>
      <c r="J52" s="79">
        <v>163.47670527870002</v>
      </c>
      <c r="K52" s="79">
        <v>199.88203818488401</v>
      </c>
      <c r="L52" s="79">
        <v>200.82092193028802</v>
      </c>
      <c r="M52" s="79">
        <v>212.78735798697289</v>
      </c>
      <c r="N52" s="79">
        <v>214.30194689650179</v>
      </c>
      <c r="O52" s="79">
        <v>215.8727959115547</v>
      </c>
      <c r="P52" s="79">
        <v>224.62434695229157</v>
      </c>
      <c r="Q52" s="79">
        <v>306.41806345144749</v>
      </c>
      <c r="R52" s="79">
        <v>350.62466768187642</v>
      </c>
    </row>
    <row r="53" spans="1:18" ht="11.25" customHeight="1" x14ac:dyDescent="0.25">
      <c r="A53" s="56" t="s">
        <v>143</v>
      </c>
      <c r="B53" s="57" t="s">
        <v>142</v>
      </c>
      <c r="C53" s="8">
        <v>4.3197033128225364</v>
      </c>
      <c r="D53" s="8">
        <v>54.491992384104009</v>
      </c>
      <c r="E53" s="8">
        <v>63.652292104104006</v>
      </c>
      <c r="F53" s="8">
        <v>89.019416871792004</v>
      </c>
      <c r="G53" s="8">
        <v>100.05861150410402</v>
      </c>
      <c r="H53" s="8">
        <v>109.95603020577069</v>
      </c>
      <c r="I53" s="8">
        <v>145.390069288728</v>
      </c>
      <c r="J53" s="8">
        <v>163.47670527870002</v>
      </c>
      <c r="K53" s="8">
        <v>199.88203818488401</v>
      </c>
      <c r="L53" s="8">
        <v>200.82092193028802</v>
      </c>
      <c r="M53" s="8">
        <v>212.78735798697289</v>
      </c>
      <c r="N53" s="8">
        <v>214.30194689650179</v>
      </c>
      <c r="O53" s="8">
        <v>215.8727959115547</v>
      </c>
      <c r="P53" s="8">
        <v>224.62434695229157</v>
      </c>
      <c r="Q53" s="8">
        <v>306.41806345144749</v>
      </c>
      <c r="R53" s="8">
        <v>350.62466768187642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962.17086152008869</v>
      </c>
      <c r="D64" s="81">
        <v>965.16066943166413</v>
      </c>
      <c r="E64" s="81">
        <v>1008.4352562089282</v>
      </c>
      <c r="F64" s="81">
        <v>932.28462780451196</v>
      </c>
      <c r="G64" s="81">
        <v>1016.746877333808</v>
      </c>
      <c r="H64" s="81">
        <v>1723.7684585938646</v>
      </c>
      <c r="I64" s="81">
        <v>2086.2135230948643</v>
      </c>
      <c r="J64" s="81">
        <v>4174.2310914175687</v>
      </c>
      <c r="K64" s="81">
        <v>6764.0531772653285</v>
      </c>
      <c r="L64" s="81">
        <v>7257.1559481439208</v>
      </c>
      <c r="M64" s="81">
        <v>7115.6113836950472</v>
      </c>
      <c r="N64" s="81">
        <v>7168.2166155465775</v>
      </c>
      <c r="O64" s="81">
        <v>7871.4731983699012</v>
      </c>
      <c r="P64" s="81">
        <v>7974.4883331376786</v>
      </c>
      <c r="Q64" s="81">
        <v>8614.7321459174509</v>
      </c>
      <c r="R64" s="81">
        <v>8741.8174938744778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962.17086152008869</v>
      </c>
      <c r="D69" s="82">
        <v>965.16066943166413</v>
      </c>
      <c r="E69" s="82">
        <v>1008.4352562089282</v>
      </c>
      <c r="F69" s="82">
        <v>932.28462780451196</v>
      </c>
      <c r="G69" s="82">
        <v>1016.746877333808</v>
      </c>
      <c r="H69" s="82">
        <v>1723.7684585938646</v>
      </c>
      <c r="I69" s="82">
        <v>2086.2135230948643</v>
      </c>
      <c r="J69" s="82">
        <v>4174.2310914175687</v>
      </c>
      <c r="K69" s="82">
        <v>6764.0531772653285</v>
      </c>
      <c r="L69" s="82">
        <v>7257.1559481439208</v>
      </c>
      <c r="M69" s="82">
        <v>7115.6113836950472</v>
      </c>
      <c r="N69" s="82">
        <v>7168.2166155465775</v>
      </c>
      <c r="O69" s="82">
        <v>7871.4731983699012</v>
      </c>
      <c r="P69" s="82">
        <v>7974.4883331376786</v>
      </c>
      <c r="Q69" s="82">
        <v>8614.7321459174509</v>
      </c>
      <c r="R69" s="82">
        <v>8741.8174938744778</v>
      </c>
    </row>
    <row r="70" spans="1:18" ht="11.25" customHeight="1" x14ac:dyDescent="0.25">
      <c r="A70" s="74" t="s">
        <v>113</v>
      </c>
      <c r="B70" s="75" t="s">
        <v>112</v>
      </c>
      <c r="C70" s="83">
        <v>172.6812135744054</v>
      </c>
      <c r="D70" s="83">
        <v>157.40181971236802</v>
      </c>
      <c r="E70" s="83">
        <v>166.88713736692802</v>
      </c>
      <c r="F70" s="83">
        <v>140.47563066292801</v>
      </c>
      <c r="G70" s="83">
        <v>151.77121847956801</v>
      </c>
      <c r="H70" s="83">
        <v>296.01511553952253</v>
      </c>
      <c r="I70" s="83">
        <v>421.28185102099201</v>
      </c>
      <c r="J70" s="83">
        <v>773.97044023036813</v>
      </c>
      <c r="K70" s="83">
        <v>1284.7037366463842</v>
      </c>
      <c r="L70" s="83">
        <v>1183.9344122416321</v>
      </c>
      <c r="M70" s="83">
        <v>1172.589437041848</v>
      </c>
      <c r="N70" s="83">
        <v>1157.4528292381165</v>
      </c>
      <c r="O70" s="83">
        <v>1185.8999992667962</v>
      </c>
      <c r="P70" s="83">
        <v>1161.2617703608053</v>
      </c>
      <c r="Q70" s="83">
        <v>1204.8744112170036</v>
      </c>
      <c r="R70" s="83">
        <v>1248.5573405702828</v>
      </c>
    </row>
    <row r="71" spans="1:18" ht="11.25" customHeight="1" x14ac:dyDescent="0.25">
      <c r="A71" s="74" t="s">
        <v>111</v>
      </c>
      <c r="B71" s="75" t="s">
        <v>110</v>
      </c>
      <c r="C71" s="83">
        <v>789.48964794568326</v>
      </c>
      <c r="D71" s="83">
        <v>807.75884971929611</v>
      </c>
      <c r="E71" s="83">
        <v>841.54811884200012</v>
      </c>
      <c r="F71" s="83">
        <v>791.80899714158397</v>
      </c>
      <c r="G71" s="83">
        <v>864.97565885424001</v>
      </c>
      <c r="H71" s="83">
        <v>1427.7533430543419</v>
      </c>
      <c r="I71" s="83">
        <v>1664.9316720738721</v>
      </c>
      <c r="J71" s="83">
        <v>3400.2606511872009</v>
      </c>
      <c r="K71" s="83">
        <v>5479.3494406189448</v>
      </c>
      <c r="L71" s="83">
        <v>6073.2215359022885</v>
      </c>
      <c r="M71" s="83">
        <v>5943.0219466531989</v>
      </c>
      <c r="N71" s="83">
        <v>6010.763786308461</v>
      </c>
      <c r="O71" s="83">
        <v>6685.5731991031053</v>
      </c>
      <c r="P71" s="83">
        <v>6813.2265627768738</v>
      </c>
      <c r="Q71" s="83">
        <v>7409.8577347004475</v>
      </c>
      <c r="R71" s="83">
        <v>7493.2601533041952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128237.22395686322</v>
      </c>
      <c r="D2" s="78">
        <v>130477.63649163063</v>
      </c>
      <c r="E2" s="78">
        <v>130567.15587430332</v>
      </c>
      <c r="F2" s="78">
        <v>129339.61924378182</v>
      </c>
      <c r="G2" s="78">
        <v>129490.3845071523</v>
      </c>
      <c r="H2" s="78">
        <v>127441.50464931552</v>
      </c>
      <c r="I2" s="78">
        <v>127752.37272101131</v>
      </c>
      <c r="J2" s="78">
        <v>126939.52682919856</v>
      </c>
      <c r="K2" s="78">
        <v>120899.30556154993</v>
      </c>
      <c r="L2" s="78">
        <v>119657.28582230084</v>
      </c>
      <c r="M2" s="78">
        <v>120085.76788596249</v>
      </c>
      <c r="N2" s="78">
        <v>119459.47337502115</v>
      </c>
      <c r="O2" s="78">
        <v>118349.48385455992</v>
      </c>
      <c r="P2" s="78">
        <v>117505.88907539092</v>
      </c>
      <c r="Q2" s="78">
        <v>118100.86008425188</v>
      </c>
      <c r="R2" s="78">
        <v>119180.66981095959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128232.9042535504</v>
      </c>
      <c r="D21" s="79">
        <v>130423.14449924653</v>
      </c>
      <c r="E21" s="79">
        <v>130503.50358219922</v>
      </c>
      <c r="F21" s="79">
        <v>129250.59982691004</v>
      </c>
      <c r="G21" s="79">
        <v>129390.32589564819</v>
      </c>
      <c r="H21" s="79">
        <v>127331.54861910976</v>
      </c>
      <c r="I21" s="79">
        <v>127606.98265172259</v>
      </c>
      <c r="J21" s="79">
        <v>126776.05012391985</v>
      </c>
      <c r="K21" s="79">
        <v>120699.42352336505</v>
      </c>
      <c r="L21" s="79">
        <v>119457.40441829055</v>
      </c>
      <c r="M21" s="79">
        <v>119876.73922899981</v>
      </c>
      <c r="N21" s="79">
        <v>119245.90072794392</v>
      </c>
      <c r="O21" s="79">
        <v>118135.40579220752</v>
      </c>
      <c r="P21" s="79">
        <v>117285.07857719962</v>
      </c>
      <c r="Q21" s="79">
        <v>117796.79821975045</v>
      </c>
      <c r="R21" s="79">
        <v>118872.40060313369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128232.9042535504</v>
      </c>
      <c r="D30" s="8">
        <v>130423.14449924653</v>
      </c>
      <c r="E30" s="8">
        <v>130503.50358219922</v>
      </c>
      <c r="F30" s="8">
        <v>129250.59982691004</v>
      </c>
      <c r="G30" s="8">
        <v>129390.32589564819</v>
      </c>
      <c r="H30" s="8">
        <v>127331.54861910976</v>
      </c>
      <c r="I30" s="8">
        <v>127606.98265172259</v>
      </c>
      <c r="J30" s="8">
        <v>126776.05012391985</v>
      </c>
      <c r="K30" s="8">
        <v>120699.42352336505</v>
      </c>
      <c r="L30" s="8">
        <v>119457.40441829055</v>
      </c>
      <c r="M30" s="8">
        <v>119876.73922899981</v>
      </c>
      <c r="N30" s="8">
        <v>119245.90072794392</v>
      </c>
      <c r="O30" s="8">
        <v>118135.40579220752</v>
      </c>
      <c r="P30" s="8">
        <v>117285.07857719962</v>
      </c>
      <c r="Q30" s="8">
        <v>117796.79821975045</v>
      </c>
      <c r="R30" s="8">
        <v>118872.40060313369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629.86474177658681</v>
      </c>
      <c r="D34" s="9">
        <v>609.47843113684803</v>
      </c>
      <c r="E34" s="9">
        <v>545.81029593033611</v>
      </c>
      <c r="F34" s="9">
        <v>481.87255780868412</v>
      </c>
      <c r="G34" s="9">
        <v>438.27260157313208</v>
      </c>
      <c r="H34" s="9">
        <v>403.46140913455793</v>
      </c>
      <c r="I34" s="9">
        <v>377.25922949612402</v>
      </c>
      <c r="J34" s="9">
        <v>342.3944077111081</v>
      </c>
      <c r="K34" s="9">
        <v>322.29933449540403</v>
      </c>
      <c r="L34" s="9">
        <v>287.43266340082806</v>
      </c>
      <c r="M34" s="9">
        <v>333.79905000710914</v>
      </c>
      <c r="N34" s="9">
        <v>368.62923245686449</v>
      </c>
      <c r="O34" s="9">
        <v>333.79881837884847</v>
      </c>
      <c r="P34" s="9">
        <v>296.0656847480069</v>
      </c>
      <c r="Q34" s="9">
        <v>264.13700894560611</v>
      </c>
      <c r="R34" s="9">
        <v>235.11122517962878</v>
      </c>
    </row>
    <row r="35" spans="1:18" ht="11.25" customHeight="1" x14ac:dyDescent="0.25">
      <c r="A35" s="59" t="s">
        <v>179</v>
      </c>
      <c r="B35" s="60" t="s">
        <v>178</v>
      </c>
      <c r="C35" s="9">
        <v>41766.609062415802</v>
      </c>
      <c r="D35" s="9">
        <v>40658.961680324064</v>
      </c>
      <c r="E35" s="9">
        <v>39174.813824215613</v>
      </c>
      <c r="F35" s="9">
        <v>36660.664322093202</v>
      </c>
      <c r="G35" s="9">
        <v>34675.505677565678</v>
      </c>
      <c r="H35" s="9">
        <v>32406.965845570194</v>
      </c>
      <c r="I35" s="9">
        <v>30210.351977842343</v>
      </c>
      <c r="J35" s="9">
        <v>28075.619225974326</v>
      </c>
      <c r="K35" s="9">
        <v>24880.210354159779</v>
      </c>
      <c r="L35" s="9">
        <v>23927.89236879057</v>
      </c>
      <c r="M35" s="9">
        <v>22001.926794095427</v>
      </c>
      <c r="N35" s="9">
        <v>20592.41070081131</v>
      </c>
      <c r="O35" s="9">
        <v>19329.113098086335</v>
      </c>
      <c r="P35" s="9">
        <v>18688.130252814277</v>
      </c>
      <c r="Q35" s="9">
        <v>18828.113974155462</v>
      </c>
      <c r="R35" s="9">
        <v>19052.170323422146</v>
      </c>
    </row>
    <row r="36" spans="1:18" ht="11.25" customHeight="1" x14ac:dyDescent="0.25">
      <c r="A36" s="65" t="s">
        <v>177</v>
      </c>
      <c r="B36" s="62" t="s">
        <v>176</v>
      </c>
      <c r="C36" s="10">
        <v>41766.609062415802</v>
      </c>
      <c r="D36" s="10">
        <v>40658.961680324064</v>
      </c>
      <c r="E36" s="10">
        <v>39174.813824215613</v>
      </c>
      <c r="F36" s="10">
        <v>36660.664322093202</v>
      </c>
      <c r="G36" s="10">
        <v>34675.505677565678</v>
      </c>
      <c r="H36" s="10">
        <v>32406.965845570194</v>
      </c>
      <c r="I36" s="10">
        <v>30210.351977842343</v>
      </c>
      <c r="J36" s="10">
        <v>28075.619225974326</v>
      </c>
      <c r="K36" s="10">
        <v>24880.210354159779</v>
      </c>
      <c r="L36" s="10">
        <v>23927.89236879057</v>
      </c>
      <c r="M36" s="10">
        <v>22001.926794095427</v>
      </c>
      <c r="N36" s="10">
        <v>20592.41070081131</v>
      </c>
      <c r="O36" s="10">
        <v>19329.113098086335</v>
      </c>
      <c r="P36" s="10">
        <v>18688.130252814277</v>
      </c>
      <c r="Q36" s="10">
        <v>18828.113974155462</v>
      </c>
      <c r="R36" s="10">
        <v>19052.170323422146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85836.430449357998</v>
      </c>
      <c r="D43" s="9">
        <v>89154.704387785605</v>
      </c>
      <c r="E43" s="9">
        <v>90782.879462053272</v>
      </c>
      <c r="F43" s="9">
        <v>92108.062947008162</v>
      </c>
      <c r="G43" s="9">
        <v>94276.547616509386</v>
      </c>
      <c r="H43" s="9">
        <v>94521.121364405015</v>
      </c>
      <c r="I43" s="9">
        <v>97019.371444384116</v>
      </c>
      <c r="J43" s="9">
        <v>98358.036490234415</v>
      </c>
      <c r="K43" s="9">
        <v>95496.913834709878</v>
      </c>
      <c r="L43" s="9">
        <v>95242.079386099154</v>
      </c>
      <c r="M43" s="9">
        <v>97541.013384897276</v>
      </c>
      <c r="N43" s="9">
        <v>98284.860794675755</v>
      </c>
      <c r="O43" s="9">
        <v>98472.493875742337</v>
      </c>
      <c r="P43" s="9">
        <v>98300.882639637333</v>
      </c>
      <c r="Q43" s="9">
        <v>98704.547236649378</v>
      </c>
      <c r="R43" s="9">
        <v>99585.119054531911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4.3197033128225364</v>
      </c>
      <c r="D52" s="79">
        <v>54.491992384104009</v>
      </c>
      <c r="E52" s="79">
        <v>63.652292104104006</v>
      </c>
      <c r="F52" s="79">
        <v>89.019416871792004</v>
      </c>
      <c r="G52" s="79">
        <v>100.05861150410402</v>
      </c>
      <c r="H52" s="79">
        <v>109.95603020577069</v>
      </c>
      <c r="I52" s="79">
        <v>145.390069288728</v>
      </c>
      <c r="J52" s="79">
        <v>163.47670527870002</v>
      </c>
      <c r="K52" s="79">
        <v>199.88203818488401</v>
      </c>
      <c r="L52" s="79">
        <v>199.88140401028801</v>
      </c>
      <c r="M52" s="79">
        <v>209.02865696268415</v>
      </c>
      <c r="N52" s="79">
        <v>213.57264707722049</v>
      </c>
      <c r="O52" s="79">
        <v>214.07806235240434</v>
      </c>
      <c r="P52" s="79">
        <v>220.81049819130686</v>
      </c>
      <c r="Q52" s="79">
        <v>304.06186450143639</v>
      </c>
      <c r="R52" s="79">
        <v>308.26920782590582</v>
      </c>
    </row>
    <row r="53" spans="1:18" ht="11.25" customHeight="1" x14ac:dyDescent="0.25">
      <c r="A53" s="56" t="s">
        <v>143</v>
      </c>
      <c r="B53" s="57" t="s">
        <v>142</v>
      </c>
      <c r="C53" s="8">
        <v>4.3197033128225364</v>
      </c>
      <c r="D53" s="8">
        <v>54.491992384104009</v>
      </c>
      <c r="E53" s="8">
        <v>63.652292104104006</v>
      </c>
      <c r="F53" s="8">
        <v>89.019416871792004</v>
      </c>
      <c r="G53" s="8">
        <v>100.05861150410402</v>
      </c>
      <c r="H53" s="8">
        <v>109.95603020577069</v>
      </c>
      <c r="I53" s="8">
        <v>145.390069288728</v>
      </c>
      <c r="J53" s="8">
        <v>163.47670527870002</v>
      </c>
      <c r="K53" s="8">
        <v>199.88203818488401</v>
      </c>
      <c r="L53" s="8">
        <v>199.88140401028801</v>
      </c>
      <c r="M53" s="8">
        <v>209.02865696268415</v>
      </c>
      <c r="N53" s="8">
        <v>213.57264707722049</v>
      </c>
      <c r="O53" s="8">
        <v>214.07806235240434</v>
      </c>
      <c r="P53" s="8">
        <v>220.81049819130686</v>
      </c>
      <c r="Q53" s="8">
        <v>304.06186450143639</v>
      </c>
      <c r="R53" s="8">
        <v>308.26920782590582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962.17086152008869</v>
      </c>
      <c r="D64" s="81">
        <v>965.16066943166413</v>
      </c>
      <c r="E64" s="81">
        <v>1008.4352562089282</v>
      </c>
      <c r="F64" s="81">
        <v>932.28462780451196</v>
      </c>
      <c r="G64" s="81">
        <v>1016.746877333808</v>
      </c>
      <c r="H64" s="81">
        <v>1723.7684585938646</v>
      </c>
      <c r="I64" s="81">
        <v>2086.2135230948643</v>
      </c>
      <c r="J64" s="81">
        <v>4174.2310914175687</v>
      </c>
      <c r="K64" s="81">
        <v>6764.0531772653285</v>
      </c>
      <c r="L64" s="81">
        <v>7257.1559481439208</v>
      </c>
      <c r="M64" s="81">
        <v>7115.6113836950472</v>
      </c>
      <c r="N64" s="81">
        <v>7168.2166155465775</v>
      </c>
      <c r="O64" s="81">
        <v>7871.4731983699012</v>
      </c>
      <c r="P64" s="81">
        <v>7974.4883331376786</v>
      </c>
      <c r="Q64" s="81">
        <v>8614.7321459174509</v>
      </c>
      <c r="R64" s="81">
        <v>8741.8174938744778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962.17086152008869</v>
      </c>
      <c r="D69" s="82">
        <v>965.16066943166413</v>
      </c>
      <c r="E69" s="82">
        <v>1008.4352562089282</v>
      </c>
      <c r="F69" s="82">
        <v>932.28462780451196</v>
      </c>
      <c r="G69" s="82">
        <v>1016.746877333808</v>
      </c>
      <c r="H69" s="82">
        <v>1723.7684585938646</v>
      </c>
      <c r="I69" s="82">
        <v>2086.2135230948643</v>
      </c>
      <c r="J69" s="82">
        <v>4174.2310914175687</v>
      </c>
      <c r="K69" s="82">
        <v>6764.0531772653285</v>
      </c>
      <c r="L69" s="82">
        <v>7257.1559481439208</v>
      </c>
      <c r="M69" s="82">
        <v>7115.6113836950472</v>
      </c>
      <c r="N69" s="82">
        <v>7168.2166155465775</v>
      </c>
      <c r="O69" s="82">
        <v>7871.4731983699012</v>
      </c>
      <c r="P69" s="82">
        <v>7974.4883331376786</v>
      </c>
      <c r="Q69" s="82">
        <v>8614.7321459174509</v>
      </c>
      <c r="R69" s="82">
        <v>8741.8174938744778</v>
      </c>
    </row>
    <row r="70" spans="1:18" ht="11.25" customHeight="1" x14ac:dyDescent="0.25">
      <c r="A70" s="74" t="s">
        <v>113</v>
      </c>
      <c r="B70" s="75" t="s">
        <v>112</v>
      </c>
      <c r="C70" s="83">
        <v>172.6812135744054</v>
      </c>
      <c r="D70" s="83">
        <v>157.40181971236802</v>
      </c>
      <c r="E70" s="83">
        <v>166.88713736692802</v>
      </c>
      <c r="F70" s="83">
        <v>140.47563066292801</v>
      </c>
      <c r="G70" s="83">
        <v>151.77121847956801</v>
      </c>
      <c r="H70" s="83">
        <v>296.01511553952253</v>
      </c>
      <c r="I70" s="83">
        <v>421.28185102099201</v>
      </c>
      <c r="J70" s="83">
        <v>773.97044023036813</v>
      </c>
      <c r="K70" s="83">
        <v>1284.7037366463842</v>
      </c>
      <c r="L70" s="83">
        <v>1183.9344122416321</v>
      </c>
      <c r="M70" s="83">
        <v>1172.589437041848</v>
      </c>
      <c r="N70" s="83">
        <v>1157.4528292381165</v>
      </c>
      <c r="O70" s="83">
        <v>1185.8999992667962</v>
      </c>
      <c r="P70" s="83">
        <v>1161.2617703608053</v>
      </c>
      <c r="Q70" s="83">
        <v>1204.8744112170036</v>
      </c>
      <c r="R70" s="83">
        <v>1248.5573405702828</v>
      </c>
    </row>
    <row r="71" spans="1:18" ht="11.25" customHeight="1" x14ac:dyDescent="0.25">
      <c r="A71" s="74" t="s">
        <v>111</v>
      </c>
      <c r="B71" s="75" t="s">
        <v>110</v>
      </c>
      <c r="C71" s="83">
        <v>789.48964794568326</v>
      </c>
      <c r="D71" s="83">
        <v>807.75884971929611</v>
      </c>
      <c r="E71" s="83">
        <v>841.54811884200012</v>
      </c>
      <c r="F71" s="83">
        <v>791.80899714158397</v>
      </c>
      <c r="G71" s="83">
        <v>864.97565885424001</v>
      </c>
      <c r="H71" s="83">
        <v>1427.7533430543419</v>
      </c>
      <c r="I71" s="83">
        <v>1664.9316720738721</v>
      </c>
      <c r="J71" s="83">
        <v>3400.2606511872009</v>
      </c>
      <c r="K71" s="83">
        <v>5479.3494406189448</v>
      </c>
      <c r="L71" s="83">
        <v>6073.2215359022885</v>
      </c>
      <c r="M71" s="83">
        <v>5943.0219466531989</v>
      </c>
      <c r="N71" s="83">
        <v>6010.763786308461</v>
      </c>
      <c r="O71" s="83">
        <v>6685.5731991031053</v>
      </c>
      <c r="P71" s="83">
        <v>6813.2265627768738</v>
      </c>
      <c r="Q71" s="83">
        <v>7409.8577347004475</v>
      </c>
      <c r="R71" s="83">
        <v>7493.2601533041952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1045.2765624552612</v>
      </c>
      <c r="D2" s="78">
        <v>1146.3568478495524</v>
      </c>
      <c r="E2" s="78">
        <v>1262.3870602804443</v>
      </c>
      <c r="F2" s="78">
        <v>1266.1830492148072</v>
      </c>
      <c r="G2" s="78">
        <v>1350.475503492044</v>
      </c>
      <c r="H2" s="78">
        <v>1381.3367532747902</v>
      </c>
      <c r="I2" s="78">
        <v>1377.9687562727222</v>
      </c>
      <c r="J2" s="78">
        <v>1403.7853387130444</v>
      </c>
      <c r="K2" s="78">
        <v>1444.3454392198462</v>
      </c>
      <c r="L2" s="78">
        <v>1529.560584574647</v>
      </c>
      <c r="M2" s="78">
        <v>1525.761778893482</v>
      </c>
      <c r="N2" s="78">
        <v>1522.0278552183995</v>
      </c>
      <c r="O2" s="78">
        <v>1517.9693266138679</v>
      </c>
      <c r="P2" s="78">
        <v>1520.4111189853772</v>
      </c>
      <c r="Q2" s="78">
        <v>1521.439881777284</v>
      </c>
      <c r="R2" s="78">
        <v>1524.0706292451509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1045.2765624552612</v>
      </c>
      <c r="D21" s="79">
        <v>1146.3568478495524</v>
      </c>
      <c r="E21" s="79">
        <v>1262.3870602804443</v>
      </c>
      <c r="F21" s="79">
        <v>1266.1830492148072</v>
      </c>
      <c r="G21" s="79">
        <v>1350.475503492044</v>
      </c>
      <c r="H21" s="79">
        <v>1381.3367532747902</v>
      </c>
      <c r="I21" s="79">
        <v>1377.9687562727222</v>
      </c>
      <c r="J21" s="79">
        <v>1403.7853387130444</v>
      </c>
      <c r="K21" s="79">
        <v>1444.3454392198462</v>
      </c>
      <c r="L21" s="79">
        <v>1529.560584574647</v>
      </c>
      <c r="M21" s="79">
        <v>1525.761778893482</v>
      </c>
      <c r="N21" s="79">
        <v>1522.0278552183995</v>
      </c>
      <c r="O21" s="79">
        <v>1517.9693266138679</v>
      </c>
      <c r="P21" s="79">
        <v>1520.4111189853772</v>
      </c>
      <c r="Q21" s="79">
        <v>1521.439881777284</v>
      </c>
      <c r="R21" s="79">
        <v>1524.0706292451509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1045.2765624552612</v>
      </c>
      <c r="D30" s="8">
        <v>1146.3568478495524</v>
      </c>
      <c r="E30" s="8">
        <v>1262.3870602804443</v>
      </c>
      <c r="F30" s="8">
        <v>1266.1830492148072</v>
      </c>
      <c r="G30" s="8">
        <v>1350.475503492044</v>
      </c>
      <c r="H30" s="8">
        <v>1381.3367532747902</v>
      </c>
      <c r="I30" s="8">
        <v>1377.9687562727222</v>
      </c>
      <c r="J30" s="8">
        <v>1403.7853387130444</v>
      </c>
      <c r="K30" s="8">
        <v>1444.3454392198462</v>
      </c>
      <c r="L30" s="8">
        <v>1529.560584574647</v>
      </c>
      <c r="M30" s="8">
        <v>1525.761778893482</v>
      </c>
      <c r="N30" s="8">
        <v>1522.0278552183995</v>
      </c>
      <c r="O30" s="8">
        <v>1517.9693266138679</v>
      </c>
      <c r="P30" s="8">
        <v>1520.4111189853772</v>
      </c>
      <c r="Q30" s="8">
        <v>1521.439881777284</v>
      </c>
      <c r="R30" s="8">
        <v>1524.0706292451509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1045.2765624552612</v>
      </c>
      <c r="D35" s="9">
        <v>1146.3568478495524</v>
      </c>
      <c r="E35" s="9">
        <v>1262.3870602804443</v>
      </c>
      <c r="F35" s="9">
        <v>1266.1830492148072</v>
      </c>
      <c r="G35" s="9">
        <v>1350.475503492044</v>
      </c>
      <c r="H35" s="9">
        <v>1381.3367532747902</v>
      </c>
      <c r="I35" s="9">
        <v>1377.9687562727222</v>
      </c>
      <c r="J35" s="9">
        <v>1403.7853387130444</v>
      </c>
      <c r="K35" s="9">
        <v>1444.3454392198462</v>
      </c>
      <c r="L35" s="9">
        <v>1529.560584574647</v>
      </c>
      <c r="M35" s="9">
        <v>1525.761778893482</v>
      </c>
      <c r="N35" s="9">
        <v>1522.0278552183995</v>
      </c>
      <c r="O35" s="9">
        <v>1517.9693266138679</v>
      </c>
      <c r="P35" s="9">
        <v>1520.4111189853772</v>
      </c>
      <c r="Q35" s="9">
        <v>1521.439881777284</v>
      </c>
      <c r="R35" s="9">
        <v>1524.0706292451509</v>
      </c>
    </row>
    <row r="36" spans="1:18" ht="11.25" customHeight="1" x14ac:dyDescent="0.25">
      <c r="A36" s="65" t="s">
        <v>177</v>
      </c>
      <c r="B36" s="62" t="s">
        <v>176</v>
      </c>
      <c r="C36" s="10">
        <v>1045.2765624552612</v>
      </c>
      <c r="D36" s="10">
        <v>1146.3568478495524</v>
      </c>
      <c r="E36" s="10">
        <v>1262.3870602804443</v>
      </c>
      <c r="F36" s="10">
        <v>1266.1830492148072</v>
      </c>
      <c r="G36" s="10">
        <v>1350.475503492044</v>
      </c>
      <c r="H36" s="10">
        <v>1381.3367532747902</v>
      </c>
      <c r="I36" s="10">
        <v>1377.9687562727222</v>
      </c>
      <c r="J36" s="10">
        <v>1403.7853387130444</v>
      </c>
      <c r="K36" s="10">
        <v>1444.3454392198462</v>
      </c>
      <c r="L36" s="10">
        <v>1529.560584574647</v>
      </c>
      <c r="M36" s="10">
        <v>1525.761778893482</v>
      </c>
      <c r="N36" s="10">
        <v>1522.0278552183995</v>
      </c>
      <c r="O36" s="10">
        <v>1517.9693266138679</v>
      </c>
      <c r="P36" s="10">
        <v>1520.4111189853772</v>
      </c>
      <c r="Q36" s="10">
        <v>1521.439881777284</v>
      </c>
      <c r="R36" s="10">
        <v>1524.0706292451509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4.3216250822737265</v>
      </c>
      <c r="D64" s="81">
        <v>4.4378569061829429</v>
      </c>
      <c r="E64" s="81">
        <v>5.3778471975539315</v>
      </c>
      <c r="F64" s="81">
        <v>4.8517359317454831</v>
      </c>
      <c r="G64" s="81">
        <v>5.9108961408572229</v>
      </c>
      <c r="H64" s="81">
        <v>12.617551441506494</v>
      </c>
      <c r="I64" s="81">
        <v>19.215705554090921</v>
      </c>
      <c r="J64" s="81">
        <v>38.698642685234176</v>
      </c>
      <c r="K64" s="81">
        <v>74.579593836258084</v>
      </c>
      <c r="L64" s="81">
        <v>75.681526135930341</v>
      </c>
      <c r="M64" s="81">
        <v>81.315248528724695</v>
      </c>
      <c r="N64" s="81">
        <v>85.549743194095868</v>
      </c>
      <c r="O64" s="81">
        <v>93.132044609777154</v>
      </c>
      <c r="P64" s="81">
        <v>94.476830149625499</v>
      </c>
      <c r="Q64" s="81">
        <v>97.36206102612033</v>
      </c>
      <c r="R64" s="81">
        <v>99.877837505591145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4.3216250822737265</v>
      </c>
      <c r="D69" s="82">
        <v>4.4378569061829429</v>
      </c>
      <c r="E69" s="82">
        <v>5.3778471975539315</v>
      </c>
      <c r="F69" s="82">
        <v>4.8517359317454831</v>
      </c>
      <c r="G69" s="82">
        <v>5.9108961408572229</v>
      </c>
      <c r="H69" s="82">
        <v>12.617551441506494</v>
      </c>
      <c r="I69" s="82">
        <v>19.215705554090921</v>
      </c>
      <c r="J69" s="82">
        <v>38.698642685234176</v>
      </c>
      <c r="K69" s="82">
        <v>74.579593836258084</v>
      </c>
      <c r="L69" s="82">
        <v>75.681526135930341</v>
      </c>
      <c r="M69" s="82">
        <v>81.315248528724695</v>
      </c>
      <c r="N69" s="82">
        <v>85.549743194095868</v>
      </c>
      <c r="O69" s="82">
        <v>93.132044609777154</v>
      </c>
      <c r="P69" s="82">
        <v>94.476830149625499</v>
      </c>
      <c r="Q69" s="82">
        <v>97.36206102612033</v>
      </c>
      <c r="R69" s="82">
        <v>99.877837505591145</v>
      </c>
    </row>
    <row r="70" spans="1:18" ht="11.25" customHeight="1" x14ac:dyDescent="0.25">
      <c r="A70" s="74" t="s">
        <v>113</v>
      </c>
      <c r="B70" s="75" t="s">
        <v>112</v>
      </c>
      <c r="C70" s="83">
        <v>4.3216250822737265</v>
      </c>
      <c r="D70" s="83">
        <v>4.4378569061829429</v>
      </c>
      <c r="E70" s="83">
        <v>5.3778471975539315</v>
      </c>
      <c r="F70" s="83">
        <v>4.8517359317454831</v>
      </c>
      <c r="G70" s="83">
        <v>5.9108961408572229</v>
      </c>
      <c r="H70" s="83">
        <v>12.617551441506494</v>
      </c>
      <c r="I70" s="83">
        <v>19.215705554090921</v>
      </c>
      <c r="J70" s="83">
        <v>38.698642685234176</v>
      </c>
      <c r="K70" s="83">
        <v>74.579593836258084</v>
      </c>
      <c r="L70" s="83">
        <v>75.681526135930341</v>
      </c>
      <c r="M70" s="83">
        <v>81.315248528724695</v>
      </c>
      <c r="N70" s="83">
        <v>85.549743194095868</v>
      </c>
      <c r="O70" s="83">
        <v>93.132044609777154</v>
      </c>
      <c r="P70" s="83">
        <v>94.476830149625499</v>
      </c>
      <c r="Q70" s="83">
        <v>97.36206102612033</v>
      </c>
      <c r="R70" s="83">
        <v>99.877837505591145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72041.966391523674</v>
      </c>
      <c r="D2" s="78">
        <v>73415.274865555984</v>
      </c>
      <c r="E2" s="78">
        <v>72884.901073607878</v>
      </c>
      <c r="F2" s="78">
        <v>71563.903473992308</v>
      </c>
      <c r="G2" s="78">
        <v>69756.690481519807</v>
      </c>
      <c r="H2" s="78">
        <v>67684.946709494441</v>
      </c>
      <c r="I2" s="78">
        <v>67537.820012438606</v>
      </c>
      <c r="J2" s="78">
        <v>66776.185311997906</v>
      </c>
      <c r="K2" s="78">
        <v>63918.12610620843</v>
      </c>
      <c r="L2" s="78">
        <v>65344.953938906372</v>
      </c>
      <c r="M2" s="78">
        <v>63596.861428302902</v>
      </c>
      <c r="N2" s="78">
        <v>62361.505890114749</v>
      </c>
      <c r="O2" s="78">
        <v>62989.241443032079</v>
      </c>
      <c r="P2" s="78">
        <v>61705.516783135361</v>
      </c>
      <c r="Q2" s="78">
        <v>62518.999360685033</v>
      </c>
      <c r="R2" s="78">
        <v>63766.687397927242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72041.966391523674</v>
      </c>
      <c r="D21" s="79">
        <v>73415.274865555984</v>
      </c>
      <c r="E21" s="79">
        <v>72884.901073607878</v>
      </c>
      <c r="F21" s="79">
        <v>71563.903473992308</v>
      </c>
      <c r="G21" s="79">
        <v>69756.690481519807</v>
      </c>
      <c r="H21" s="79">
        <v>67684.946709494441</v>
      </c>
      <c r="I21" s="79">
        <v>67537.820012438606</v>
      </c>
      <c r="J21" s="79">
        <v>66774.447440731645</v>
      </c>
      <c r="K21" s="79">
        <v>63914.93729705063</v>
      </c>
      <c r="L21" s="79">
        <v>65340.601923291411</v>
      </c>
      <c r="M21" s="79">
        <v>63592.247371714067</v>
      </c>
      <c r="N21" s="79">
        <v>62356.642990027991</v>
      </c>
      <c r="O21" s="79">
        <v>62984.001150454649</v>
      </c>
      <c r="P21" s="79">
        <v>61700.459629802135</v>
      </c>
      <c r="Q21" s="79">
        <v>62513.735587486372</v>
      </c>
      <c r="R21" s="79">
        <v>63761.041905186372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72041.966391523674</v>
      </c>
      <c r="D30" s="8">
        <v>73415.274865555984</v>
      </c>
      <c r="E30" s="8">
        <v>72884.901073607878</v>
      </c>
      <c r="F30" s="8">
        <v>71563.903473992308</v>
      </c>
      <c r="G30" s="8">
        <v>69756.690481519807</v>
      </c>
      <c r="H30" s="8">
        <v>67684.946709494441</v>
      </c>
      <c r="I30" s="8">
        <v>67537.820012438606</v>
      </c>
      <c r="J30" s="8">
        <v>66774.447440731645</v>
      </c>
      <c r="K30" s="8">
        <v>63914.93729705063</v>
      </c>
      <c r="L30" s="8">
        <v>65340.601923291411</v>
      </c>
      <c r="M30" s="8">
        <v>63592.247371714067</v>
      </c>
      <c r="N30" s="8">
        <v>62356.642990027991</v>
      </c>
      <c r="O30" s="8">
        <v>62984.001150454649</v>
      </c>
      <c r="P30" s="8">
        <v>61700.459629802135</v>
      </c>
      <c r="Q30" s="8">
        <v>62513.735587486372</v>
      </c>
      <c r="R30" s="8">
        <v>63761.041905186372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580.69039560360852</v>
      </c>
      <c r="D34" s="9">
        <v>555.89093970432691</v>
      </c>
      <c r="E34" s="9">
        <v>489.64634449420203</v>
      </c>
      <c r="F34" s="9">
        <v>423.72351541180137</v>
      </c>
      <c r="G34" s="9">
        <v>378.44512465751745</v>
      </c>
      <c r="H34" s="9">
        <v>340.78543572603974</v>
      </c>
      <c r="I34" s="9">
        <v>310.26432629854702</v>
      </c>
      <c r="J34" s="9">
        <v>286.61943153693164</v>
      </c>
      <c r="K34" s="9">
        <v>269.10542842698544</v>
      </c>
      <c r="L34" s="9">
        <v>235.33977124154458</v>
      </c>
      <c r="M34" s="9">
        <v>283.16054631351909</v>
      </c>
      <c r="N34" s="9">
        <v>320.57966851814126</v>
      </c>
      <c r="O34" s="9">
        <v>289.01681042524973</v>
      </c>
      <c r="P34" s="9">
        <v>253.81838185856367</v>
      </c>
      <c r="Q34" s="9">
        <v>225.50246365458307</v>
      </c>
      <c r="R34" s="9">
        <v>199.77302088534876</v>
      </c>
    </row>
    <row r="35" spans="1:18" ht="11.25" customHeight="1" x14ac:dyDescent="0.25">
      <c r="A35" s="59" t="s">
        <v>179</v>
      </c>
      <c r="B35" s="60" t="s">
        <v>178</v>
      </c>
      <c r="C35" s="9">
        <v>37459.820883071159</v>
      </c>
      <c r="D35" s="9">
        <v>36695.559115160038</v>
      </c>
      <c r="E35" s="9">
        <v>35509.892711643995</v>
      </c>
      <c r="F35" s="9">
        <v>33431.306086847631</v>
      </c>
      <c r="G35" s="9">
        <v>31756.889864151952</v>
      </c>
      <c r="H35" s="9">
        <v>29702.843819427282</v>
      </c>
      <c r="I35" s="9">
        <v>27700.083255988604</v>
      </c>
      <c r="J35" s="9">
        <v>25693.826441827267</v>
      </c>
      <c r="K35" s="9">
        <v>22572.984962504481</v>
      </c>
      <c r="L35" s="9">
        <v>21598.999817060943</v>
      </c>
      <c r="M35" s="9">
        <v>19728.060554400028</v>
      </c>
      <c r="N35" s="9">
        <v>18367.2223239349</v>
      </c>
      <c r="O35" s="9">
        <v>17149.138509124987</v>
      </c>
      <c r="P35" s="9">
        <v>16540.520923349679</v>
      </c>
      <c r="Q35" s="9">
        <v>16758.755160204084</v>
      </c>
      <c r="R35" s="9">
        <v>17040.364374042379</v>
      </c>
    </row>
    <row r="36" spans="1:18" ht="11.25" customHeight="1" x14ac:dyDescent="0.25">
      <c r="A36" s="65" t="s">
        <v>177</v>
      </c>
      <c r="B36" s="62" t="s">
        <v>176</v>
      </c>
      <c r="C36" s="10">
        <v>37459.820883071159</v>
      </c>
      <c r="D36" s="10">
        <v>36695.559115160038</v>
      </c>
      <c r="E36" s="10">
        <v>35509.892711643995</v>
      </c>
      <c r="F36" s="10">
        <v>33431.306086847631</v>
      </c>
      <c r="G36" s="10">
        <v>31756.889864151952</v>
      </c>
      <c r="H36" s="10">
        <v>29702.843819427282</v>
      </c>
      <c r="I36" s="10">
        <v>27700.083255988604</v>
      </c>
      <c r="J36" s="10">
        <v>25693.826441827267</v>
      </c>
      <c r="K36" s="10">
        <v>22572.984962504481</v>
      </c>
      <c r="L36" s="10">
        <v>21598.999817060943</v>
      </c>
      <c r="M36" s="10">
        <v>19728.060554400028</v>
      </c>
      <c r="N36" s="10">
        <v>18367.2223239349</v>
      </c>
      <c r="O36" s="10">
        <v>17149.138509124987</v>
      </c>
      <c r="P36" s="10">
        <v>16540.520923349679</v>
      </c>
      <c r="Q36" s="10">
        <v>16758.755160204084</v>
      </c>
      <c r="R36" s="10">
        <v>17040.364374042379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34001.455112848904</v>
      </c>
      <c r="D43" s="9">
        <v>36163.824810691622</v>
      </c>
      <c r="E43" s="9">
        <v>36885.362017469677</v>
      </c>
      <c r="F43" s="9">
        <v>37708.873871732874</v>
      </c>
      <c r="G43" s="9">
        <v>37621.35549271034</v>
      </c>
      <c r="H43" s="9">
        <v>37641.317454341115</v>
      </c>
      <c r="I43" s="9">
        <v>39527.472430151451</v>
      </c>
      <c r="J43" s="9">
        <v>40794.00156736745</v>
      </c>
      <c r="K43" s="9">
        <v>41072.846906119164</v>
      </c>
      <c r="L43" s="9">
        <v>43506.262334988918</v>
      </c>
      <c r="M43" s="9">
        <v>43581.026271000519</v>
      </c>
      <c r="N43" s="9">
        <v>43668.840997574946</v>
      </c>
      <c r="O43" s="9">
        <v>45545.845830904414</v>
      </c>
      <c r="P43" s="9">
        <v>44906.120324593889</v>
      </c>
      <c r="Q43" s="9">
        <v>45529.477963627702</v>
      </c>
      <c r="R43" s="9">
        <v>46520.904510258646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1.7378712662648297</v>
      </c>
      <c r="K52" s="79">
        <v>3.1888091577988287</v>
      </c>
      <c r="L52" s="79">
        <v>4.3520156149619416</v>
      </c>
      <c r="M52" s="79">
        <v>4.6140565888331331</v>
      </c>
      <c r="N52" s="79">
        <v>4.8629000867552943</v>
      </c>
      <c r="O52" s="79">
        <v>5.2402925774329709</v>
      </c>
      <c r="P52" s="79">
        <v>5.0571533332285528</v>
      </c>
      <c r="Q52" s="79">
        <v>5.2637731986627179</v>
      </c>
      <c r="R52" s="79">
        <v>5.6454927408710143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1.7378712662648297</v>
      </c>
      <c r="K53" s="8">
        <v>3.1888091577988287</v>
      </c>
      <c r="L53" s="8">
        <v>4.3520156149619416</v>
      </c>
      <c r="M53" s="8">
        <v>4.6140565888331331</v>
      </c>
      <c r="N53" s="8">
        <v>4.8629000867552943</v>
      </c>
      <c r="O53" s="8">
        <v>5.2402925774329709</v>
      </c>
      <c r="P53" s="8">
        <v>5.0571533332285528</v>
      </c>
      <c r="Q53" s="8">
        <v>5.2637731986627179</v>
      </c>
      <c r="R53" s="8">
        <v>5.6454927408710143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467.6620771881104</v>
      </c>
      <c r="D64" s="81">
        <v>469.75755774900614</v>
      </c>
      <c r="E64" s="81">
        <v>493.2534088581391</v>
      </c>
      <c r="F64" s="81">
        <v>452.30904351316678</v>
      </c>
      <c r="G64" s="81">
        <v>484.22134059856262</v>
      </c>
      <c r="H64" s="81">
        <v>840.11030882754085</v>
      </c>
      <c r="I64" s="81">
        <v>1065.1257990614104</v>
      </c>
      <c r="J64" s="81">
        <v>2120.5485467938329</v>
      </c>
      <c r="K64" s="81">
        <v>3527.6524690459801</v>
      </c>
      <c r="L64" s="81">
        <v>3848.2258615801543</v>
      </c>
      <c r="M64" s="81">
        <v>3712.6858030238591</v>
      </c>
      <c r="N64" s="81">
        <v>3709.2752345902372</v>
      </c>
      <c r="O64" s="81">
        <v>4151.403723439118</v>
      </c>
      <c r="P64" s="81">
        <v>4147.1590059956361</v>
      </c>
      <c r="Q64" s="81">
        <v>4497.1030005586308</v>
      </c>
      <c r="R64" s="81">
        <v>4624.1453479960273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467.6620771881104</v>
      </c>
      <c r="D69" s="82">
        <v>469.75755774900614</v>
      </c>
      <c r="E69" s="82">
        <v>493.2534088581391</v>
      </c>
      <c r="F69" s="82">
        <v>452.30904351316678</v>
      </c>
      <c r="G69" s="82">
        <v>484.22134059856262</v>
      </c>
      <c r="H69" s="82">
        <v>840.11030882754085</v>
      </c>
      <c r="I69" s="82">
        <v>1065.1257990614104</v>
      </c>
      <c r="J69" s="82">
        <v>2120.5485467938329</v>
      </c>
      <c r="K69" s="82">
        <v>3527.6524690459801</v>
      </c>
      <c r="L69" s="82">
        <v>3848.2258615801543</v>
      </c>
      <c r="M69" s="82">
        <v>3712.6858030238591</v>
      </c>
      <c r="N69" s="82">
        <v>3709.2752345902372</v>
      </c>
      <c r="O69" s="82">
        <v>4151.403723439118</v>
      </c>
      <c r="P69" s="82">
        <v>4147.1590059956361</v>
      </c>
      <c r="Q69" s="82">
        <v>4497.1030005586308</v>
      </c>
      <c r="R69" s="82">
        <v>4624.1453479960273</v>
      </c>
    </row>
    <row r="70" spans="1:18" ht="11.25" customHeight="1" x14ac:dyDescent="0.25">
      <c r="A70" s="74" t="s">
        <v>113</v>
      </c>
      <c r="B70" s="75" t="s">
        <v>112</v>
      </c>
      <c r="C70" s="83">
        <v>154.87508982838253</v>
      </c>
      <c r="D70" s="83">
        <v>142.05841815395144</v>
      </c>
      <c r="E70" s="83">
        <v>151.27434604908848</v>
      </c>
      <c r="F70" s="83">
        <v>128.10143769285528</v>
      </c>
      <c r="G70" s="83">
        <v>138.99672912115835</v>
      </c>
      <c r="H70" s="83">
        <v>271.31483974646864</v>
      </c>
      <c r="I70" s="83">
        <v>386.27627894165028</v>
      </c>
      <c r="J70" s="83">
        <v>708.31072334767339</v>
      </c>
      <c r="K70" s="83">
        <v>1165.5688483254178</v>
      </c>
      <c r="L70" s="83">
        <v>1068.7025317270636</v>
      </c>
      <c r="M70" s="83">
        <v>1051.4040718297231</v>
      </c>
      <c r="N70" s="83">
        <v>1032.3800235417</v>
      </c>
      <c r="O70" s="83">
        <v>1052.1519141719427</v>
      </c>
      <c r="P70" s="83">
        <v>1027.811469114009</v>
      </c>
      <c r="Q70" s="83">
        <v>1072.4491727688589</v>
      </c>
      <c r="R70" s="83">
        <v>1116.7164508836588</v>
      </c>
    </row>
    <row r="71" spans="1:18" ht="11.25" customHeight="1" x14ac:dyDescent="0.25">
      <c r="A71" s="74" t="s">
        <v>111</v>
      </c>
      <c r="B71" s="75" t="s">
        <v>110</v>
      </c>
      <c r="C71" s="83">
        <v>312.78698735972785</v>
      </c>
      <c r="D71" s="83">
        <v>327.6991395950547</v>
      </c>
      <c r="E71" s="83">
        <v>341.97906280905062</v>
      </c>
      <c r="F71" s="83">
        <v>324.20760582031153</v>
      </c>
      <c r="G71" s="83">
        <v>345.22461147740427</v>
      </c>
      <c r="H71" s="83">
        <v>568.79546908107216</v>
      </c>
      <c r="I71" s="83">
        <v>678.84952011976009</v>
      </c>
      <c r="J71" s="83">
        <v>1412.2378234461596</v>
      </c>
      <c r="K71" s="83">
        <v>2362.0836207205625</v>
      </c>
      <c r="L71" s="83">
        <v>2779.5233298530907</v>
      </c>
      <c r="M71" s="83">
        <v>2661.2817311941358</v>
      </c>
      <c r="N71" s="83">
        <v>2676.8952110485375</v>
      </c>
      <c r="O71" s="83">
        <v>3099.2518092671753</v>
      </c>
      <c r="P71" s="83">
        <v>3119.3475368816275</v>
      </c>
      <c r="Q71" s="83">
        <v>3424.6538277897721</v>
      </c>
      <c r="R71" s="83">
        <v>3507.4288971123683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4895.1707064042685</v>
      </c>
      <c r="D2" s="78">
        <v>4843.5945897311403</v>
      </c>
      <c r="E2" s="78">
        <v>4862.9709681573295</v>
      </c>
      <c r="F2" s="78">
        <v>4889.6722684442229</v>
      </c>
      <c r="G2" s="78">
        <v>5053.8114654309065</v>
      </c>
      <c r="H2" s="78">
        <v>5214.344903149653</v>
      </c>
      <c r="I2" s="78">
        <v>5407.3175156739198</v>
      </c>
      <c r="J2" s="78">
        <v>5555.8098103204611</v>
      </c>
      <c r="K2" s="78">
        <v>5451.2524411721397</v>
      </c>
      <c r="L2" s="78">
        <v>5332.8340806363985</v>
      </c>
      <c r="M2" s="78">
        <v>5229.7017948072935</v>
      </c>
      <c r="N2" s="78">
        <v>5296.5550905648588</v>
      </c>
      <c r="O2" s="78">
        <v>5210.1967053978797</v>
      </c>
      <c r="P2" s="78">
        <v>5383.9705470075578</v>
      </c>
      <c r="Q2" s="78">
        <v>5369.5131913741352</v>
      </c>
      <c r="R2" s="78">
        <v>5433.6205778066387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4891.4296009843847</v>
      </c>
      <c r="D21" s="79">
        <v>4789.6526067073728</v>
      </c>
      <c r="E21" s="79">
        <v>4799.8960567402783</v>
      </c>
      <c r="F21" s="79">
        <v>4801.5865847575405</v>
      </c>
      <c r="G21" s="79">
        <v>4954.649986726984</v>
      </c>
      <c r="H21" s="79">
        <v>5105.2640870530286</v>
      </c>
      <c r="I21" s="79">
        <v>5263.7094135252846</v>
      </c>
      <c r="J21" s="79">
        <v>5395.7654001958417</v>
      </c>
      <c r="K21" s="79">
        <v>5256.3027747969954</v>
      </c>
      <c r="L21" s="79">
        <v>5139.4896360619377</v>
      </c>
      <c r="M21" s="79">
        <v>5027.4059216493361</v>
      </c>
      <c r="N21" s="79">
        <v>5090.4167237035572</v>
      </c>
      <c r="O21" s="79">
        <v>5004.9119915348447</v>
      </c>
      <c r="P21" s="79">
        <v>5172.784346003572</v>
      </c>
      <c r="Q21" s="79">
        <v>5076.2670349456157</v>
      </c>
      <c r="R21" s="79">
        <v>5137.3629595038146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4891.4296009843847</v>
      </c>
      <c r="D30" s="8">
        <v>4789.6526067073728</v>
      </c>
      <c r="E30" s="8">
        <v>4799.8960567402783</v>
      </c>
      <c r="F30" s="8">
        <v>4801.5865847575405</v>
      </c>
      <c r="G30" s="8">
        <v>4954.649986726984</v>
      </c>
      <c r="H30" s="8">
        <v>5105.2640870530286</v>
      </c>
      <c r="I30" s="8">
        <v>5263.7094135252846</v>
      </c>
      <c r="J30" s="8">
        <v>5395.7654001958417</v>
      </c>
      <c r="K30" s="8">
        <v>5256.3027747969954</v>
      </c>
      <c r="L30" s="8">
        <v>5139.4896360619377</v>
      </c>
      <c r="M30" s="8">
        <v>5027.4059216493361</v>
      </c>
      <c r="N30" s="8">
        <v>5090.4167237035572</v>
      </c>
      <c r="O30" s="8">
        <v>5004.9119915348447</v>
      </c>
      <c r="P30" s="8">
        <v>5172.784346003572</v>
      </c>
      <c r="Q30" s="8">
        <v>5076.2670349456157</v>
      </c>
      <c r="R30" s="8">
        <v>5137.3629595038146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4.0543048751865616</v>
      </c>
      <c r="D34" s="9">
        <v>4.6264234642842075</v>
      </c>
      <c r="E34" s="9">
        <v>4.6769436731808156</v>
      </c>
      <c r="F34" s="9">
        <v>4.9039091890431248</v>
      </c>
      <c r="G34" s="9">
        <v>5.1755471493898755</v>
      </c>
      <c r="H34" s="9">
        <v>5.3708991681842368</v>
      </c>
      <c r="I34" s="9">
        <v>4.4165684833200389</v>
      </c>
      <c r="J34" s="9">
        <v>5.3130022041631912</v>
      </c>
      <c r="K34" s="9">
        <v>5.202754842966927</v>
      </c>
      <c r="L34" s="9">
        <v>5.1000394949963663</v>
      </c>
      <c r="M34" s="9">
        <v>4.9559680480316368</v>
      </c>
      <c r="N34" s="9">
        <v>4.6859320513934346</v>
      </c>
      <c r="O34" s="9">
        <v>4.3414560838142799</v>
      </c>
      <c r="P34" s="9">
        <v>4.2832550310101416</v>
      </c>
      <c r="Q34" s="9">
        <v>4.1627369893385859</v>
      </c>
      <c r="R34" s="9">
        <v>4.0247586134107287</v>
      </c>
    </row>
    <row r="35" spans="1:18" ht="11.25" customHeight="1" x14ac:dyDescent="0.25">
      <c r="A35" s="59" t="s">
        <v>179</v>
      </c>
      <c r="B35" s="60" t="s">
        <v>178</v>
      </c>
      <c r="C35" s="9">
        <v>10.813205475918812</v>
      </c>
      <c r="D35" s="9">
        <v>10.18237386971987</v>
      </c>
      <c r="E35" s="9">
        <v>9.9070039684678743</v>
      </c>
      <c r="F35" s="9">
        <v>9.2887865562965999</v>
      </c>
      <c r="G35" s="9">
        <v>8.893219288499175</v>
      </c>
      <c r="H35" s="9">
        <v>8.4090733432918121</v>
      </c>
      <c r="I35" s="9">
        <v>7.8790031705461461</v>
      </c>
      <c r="J35" s="9">
        <v>7.2582645728311688</v>
      </c>
      <c r="K35" s="9">
        <v>6.5509304769660703</v>
      </c>
      <c r="L35" s="9">
        <v>5.988502960408975</v>
      </c>
      <c r="M35" s="9">
        <v>5.3884579079021355</v>
      </c>
      <c r="N35" s="9">
        <v>4.6823324455402551</v>
      </c>
      <c r="O35" s="9">
        <v>3.9583823137684409</v>
      </c>
      <c r="P35" s="9">
        <v>3.3162035757079358</v>
      </c>
      <c r="Q35" s="9">
        <v>2.7502965989661727</v>
      </c>
      <c r="R35" s="9">
        <v>2.2683237503749374</v>
      </c>
    </row>
    <row r="36" spans="1:18" ht="11.25" customHeight="1" x14ac:dyDescent="0.25">
      <c r="A36" s="65" t="s">
        <v>177</v>
      </c>
      <c r="B36" s="62" t="s">
        <v>176</v>
      </c>
      <c r="C36" s="10">
        <v>10.813205475918812</v>
      </c>
      <c r="D36" s="10">
        <v>10.18237386971987</v>
      </c>
      <c r="E36" s="10">
        <v>9.9070039684678743</v>
      </c>
      <c r="F36" s="10">
        <v>9.2887865562965999</v>
      </c>
      <c r="G36" s="10">
        <v>8.893219288499175</v>
      </c>
      <c r="H36" s="10">
        <v>8.4090733432918121</v>
      </c>
      <c r="I36" s="10">
        <v>7.8790031705461461</v>
      </c>
      <c r="J36" s="10">
        <v>7.2582645728311688</v>
      </c>
      <c r="K36" s="10">
        <v>6.5509304769660703</v>
      </c>
      <c r="L36" s="10">
        <v>5.988502960408975</v>
      </c>
      <c r="M36" s="10">
        <v>5.3884579079021355</v>
      </c>
      <c r="N36" s="10">
        <v>4.6823324455402551</v>
      </c>
      <c r="O36" s="10">
        <v>3.9583823137684409</v>
      </c>
      <c r="P36" s="10">
        <v>3.3162035757079358</v>
      </c>
      <c r="Q36" s="10">
        <v>2.7502965989661727</v>
      </c>
      <c r="R36" s="10">
        <v>2.2683237503749374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4876.5620906332797</v>
      </c>
      <c r="D43" s="9">
        <v>4774.8438093733685</v>
      </c>
      <c r="E43" s="9">
        <v>4785.3121090986297</v>
      </c>
      <c r="F43" s="9">
        <v>4787.3938890122008</v>
      </c>
      <c r="G43" s="9">
        <v>4940.5812202890947</v>
      </c>
      <c r="H43" s="9">
        <v>5091.4841145415521</v>
      </c>
      <c r="I43" s="9">
        <v>5251.4138418714183</v>
      </c>
      <c r="J43" s="9">
        <v>5383.1941334188477</v>
      </c>
      <c r="K43" s="9">
        <v>5244.5490894770628</v>
      </c>
      <c r="L43" s="9">
        <v>5128.4010936065324</v>
      </c>
      <c r="M43" s="9">
        <v>5017.0614956934023</v>
      </c>
      <c r="N43" s="9">
        <v>5081.0484592066232</v>
      </c>
      <c r="O43" s="9">
        <v>4996.6121531372619</v>
      </c>
      <c r="P43" s="9">
        <v>5165.1848873968538</v>
      </c>
      <c r="Q43" s="9">
        <v>5069.3540013573111</v>
      </c>
      <c r="R43" s="9">
        <v>5131.0698771400293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3.7411054198839868</v>
      </c>
      <c r="D52" s="79">
        <v>53.941983023767591</v>
      </c>
      <c r="E52" s="79">
        <v>63.074911417050984</v>
      </c>
      <c r="F52" s="79">
        <v>88.085683686682316</v>
      </c>
      <c r="G52" s="79">
        <v>99.161478703922555</v>
      </c>
      <c r="H52" s="79">
        <v>109.08081609662449</v>
      </c>
      <c r="I52" s="79">
        <v>143.60810214863503</v>
      </c>
      <c r="J52" s="79">
        <v>160.04441012461913</v>
      </c>
      <c r="K52" s="79">
        <v>194.94966637514401</v>
      </c>
      <c r="L52" s="79">
        <v>193.34444457446071</v>
      </c>
      <c r="M52" s="79">
        <v>202.29587315795777</v>
      </c>
      <c r="N52" s="79">
        <v>206.13836686130134</v>
      </c>
      <c r="O52" s="79">
        <v>205.28471386303531</v>
      </c>
      <c r="P52" s="79">
        <v>211.18620100398576</v>
      </c>
      <c r="Q52" s="79">
        <v>293.24615642851933</v>
      </c>
      <c r="R52" s="79">
        <v>296.25761830282414</v>
      </c>
    </row>
    <row r="53" spans="1:18" ht="11.25" customHeight="1" x14ac:dyDescent="0.25">
      <c r="A53" s="56" t="s">
        <v>143</v>
      </c>
      <c r="B53" s="57" t="s">
        <v>142</v>
      </c>
      <c r="C53" s="8">
        <v>3.7411054198839868</v>
      </c>
      <c r="D53" s="8">
        <v>53.941983023767591</v>
      </c>
      <c r="E53" s="8">
        <v>63.074911417050984</v>
      </c>
      <c r="F53" s="8">
        <v>88.085683686682316</v>
      </c>
      <c r="G53" s="8">
        <v>99.161478703922555</v>
      </c>
      <c r="H53" s="8">
        <v>109.08081609662449</v>
      </c>
      <c r="I53" s="8">
        <v>143.60810214863503</v>
      </c>
      <c r="J53" s="8">
        <v>160.04441012461913</v>
      </c>
      <c r="K53" s="8">
        <v>194.94966637514401</v>
      </c>
      <c r="L53" s="8">
        <v>193.34444457446071</v>
      </c>
      <c r="M53" s="8">
        <v>202.29587315795777</v>
      </c>
      <c r="N53" s="8">
        <v>206.13836686130134</v>
      </c>
      <c r="O53" s="8">
        <v>205.28471386303531</v>
      </c>
      <c r="P53" s="8">
        <v>211.18620100398576</v>
      </c>
      <c r="Q53" s="8">
        <v>293.24615642851933</v>
      </c>
      <c r="R53" s="8">
        <v>296.25761830282414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44.897395295171037</v>
      </c>
      <c r="D64" s="81">
        <v>43.30042019416485</v>
      </c>
      <c r="E64" s="81">
        <v>44.401556250651062</v>
      </c>
      <c r="F64" s="81">
        <v>41.190523086232965</v>
      </c>
      <c r="G64" s="81">
        <v>45.36813669253624</v>
      </c>
      <c r="H64" s="81">
        <v>76.984266126635532</v>
      </c>
      <c r="I64" s="81">
        <v>90.228322695516084</v>
      </c>
      <c r="J64" s="81">
        <v>186.29806152646179</v>
      </c>
      <c r="K64" s="81">
        <v>301.25500594560549</v>
      </c>
      <c r="L64" s="81">
        <v>327.31376429243824</v>
      </c>
      <c r="M64" s="81">
        <v>305.96772088458044</v>
      </c>
      <c r="N64" s="81">
        <v>311.00119973189516</v>
      </c>
      <c r="O64" s="81">
        <v>339.47511777957556</v>
      </c>
      <c r="P64" s="81">
        <v>358.20286853979604</v>
      </c>
      <c r="Q64" s="81">
        <v>380.73639861904638</v>
      </c>
      <c r="R64" s="81">
        <v>386.23312698960729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44.897395295171037</v>
      </c>
      <c r="D69" s="82">
        <v>43.30042019416485</v>
      </c>
      <c r="E69" s="82">
        <v>44.401556250651062</v>
      </c>
      <c r="F69" s="82">
        <v>41.190523086232965</v>
      </c>
      <c r="G69" s="82">
        <v>45.36813669253624</v>
      </c>
      <c r="H69" s="82">
        <v>76.984266126635532</v>
      </c>
      <c r="I69" s="82">
        <v>90.228322695516084</v>
      </c>
      <c r="J69" s="82">
        <v>186.29806152646179</v>
      </c>
      <c r="K69" s="82">
        <v>301.25500594560549</v>
      </c>
      <c r="L69" s="82">
        <v>327.31376429243824</v>
      </c>
      <c r="M69" s="82">
        <v>305.96772088458044</v>
      </c>
      <c r="N69" s="82">
        <v>311.00119973189516</v>
      </c>
      <c r="O69" s="82">
        <v>339.47511777957556</v>
      </c>
      <c r="P69" s="82">
        <v>358.20286853979604</v>
      </c>
      <c r="Q69" s="82">
        <v>380.73639861904638</v>
      </c>
      <c r="R69" s="82">
        <v>386.23312698960729</v>
      </c>
    </row>
    <row r="70" spans="1:18" ht="11.25" customHeight="1" x14ac:dyDescent="0.25">
      <c r="A70" s="74" t="s">
        <v>113</v>
      </c>
      <c r="B70" s="75" t="s">
        <v>112</v>
      </c>
      <c r="C70" s="83">
        <v>4.4706464951959034E-2</v>
      </c>
      <c r="D70" s="83">
        <v>3.941871877316469E-2</v>
      </c>
      <c r="E70" s="83">
        <v>4.2204451553982683E-2</v>
      </c>
      <c r="F70" s="83">
        <v>3.559259423465324E-2</v>
      </c>
      <c r="G70" s="83">
        <v>3.8924730908676174E-2</v>
      </c>
      <c r="H70" s="83">
        <v>7.6811042081408029E-2</v>
      </c>
      <c r="I70" s="83">
        <v>0.10987230609965944</v>
      </c>
      <c r="J70" s="83">
        <v>0.20009112467038273</v>
      </c>
      <c r="K70" s="83">
        <v>0.33826100111174906</v>
      </c>
      <c r="L70" s="83">
        <v>0.29630669610862331</v>
      </c>
      <c r="M70" s="83">
        <v>0.2871770678941773</v>
      </c>
      <c r="N70" s="83">
        <v>0.26318331618699087</v>
      </c>
      <c r="O70" s="83">
        <v>0.24285881919023189</v>
      </c>
      <c r="P70" s="83">
        <v>0.20606558190183341</v>
      </c>
      <c r="Q70" s="83">
        <v>0.17600074016442391</v>
      </c>
      <c r="R70" s="83">
        <v>0.1486514250735417</v>
      </c>
    </row>
    <row r="71" spans="1:18" ht="11.25" customHeight="1" x14ac:dyDescent="0.25">
      <c r="A71" s="74" t="s">
        <v>111</v>
      </c>
      <c r="B71" s="75" t="s">
        <v>110</v>
      </c>
      <c r="C71" s="83">
        <v>44.85268883021908</v>
      </c>
      <c r="D71" s="83">
        <v>43.261001475391687</v>
      </c>
      <c r="E71" s="83">
        <v>44.359351799097077</v>
      </c>
      <c r="F71" s="83">
        <v>41.154930491998314</v>
      </c>
      <c r="G71" s="83">
        <v>45.329211961627564</v>
      </c>
      <c r="H71" s="83">
        <v>76.90745508455413</v>
      </c>
      <c r="I71" s="83">
        <v>90.118450389416424</v>
      </c>
      <c r="J71" s="83">
        <v>186.0979704017914</v>
      </c>
      <c r="K71" s="83">
        <v>300.91674494449376</v>
      </c>
      <c r="L71" s="83">
        <v>327.01745759632962</v>
      </c>
      <c r="M71" s="83">
        <v>305.68054381668628</v>
      </c>
      <c r="N71" s="83">
        <v>310.73801641570816</v>
      </c>
      <c r="O71" s="83">
        <v>339.23225896038531</v>
      </c>
      <c r="P71" s="83">
        <v>357.9968029578942</v>
      </c>
      <c r="Q71" s="83">
        <v>380.56039787888199</v>
      </c>
      <c r="R71" s="83">
        <v>386.08447556453376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21177.655993138578</v>
      </c>
      <c r="D2" s="78">
        <v>21650.007529653107</v>
      </c>
      <c r="E2" s="78">
        <v>21999.781319046084</v>
      </c>
      <c r="F2" s="78">
        <v>22190.342901683649</v>
      </c>
      <c r="G2" s="78">
        <v>21766.402480830729</v>
      </c>
      <c r="H2" s="78">
        <v>21667.827347356346</v>
      </c>
      <c r="I2" s="78">
        <v>21639.758485235281</v>
      </c>
      <c r="J2" s="78">
        <v>21217.435027441243</v>
      </c>
      <c r="K2" s="78">
        <v>20589.321101561371</v>
      </c>
      <c r="L2" s="78">
        <v>21373.218720506615</v>
      </c>
      <c r="M2" s="78">
        <v>22406.425847458198</v>
      </c>
      <c r="N2" s="78">
        <v>22720.459303332103</v>
      </c>
      <c r="O2" s="78">
        <v>22772.270303912177</v>
      </c>
      <c r="P2" s="78">
        <v>22808.629735945873</v>
      </c>
      <c r="Q2" s="78">
        <v>22909.93220310799</v>
      </c>
      <c r="R2" s="78">
        <v>23300.611377466495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21177.07739524564</v>
      </c>
      <c r="D21" s="79">
        <v>21649.45752029277</v>
      </c>
      <c r="E21" s="79">
        <v>21999.203938359031</v>
      </c>
      <c r="F21" s="79">
        <v>22189.40916849854</v>
      </c>
      <c r="G21" s="79">
        <v>21765.505348030547</v>
      </c>
      <c r="H21" s="79">
        <v>21666.9521332472</v>
      </c>
      <c r="I21" s="79">
        <v>21637.976518095187</v>
      </c>
      <c r="J21" s="79">
        <v>21215.740603553426</v>
      </c>
      <c r="K21" s="79">
        <v>20587.577538909431</v>
      </c>
      <c r="L21" s="79">
        <v>21371.033776685748</v>
      </c>
      <c r="M21" s="79">
        <v>22404.307120242305</v>
      </c>
      <c r="N21" s="79">
        <v>22717.887923202939</v>
      </c>
      <c r="O21" s="79">
        <v>22768.717248000241</v>
      </c>
      <c r="P21" s="79">
        <v>22804.062592091781</v>
      </c>
      <c r="Q21" s="79">
        <v>22904.380268233737</v>
      </c>
      <c r="R21" s="79">
        <v>23294.245280684285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21177.07739524564</v>
      </c>
      <c r="D30" s="8">
        <v>21649.45752029277</v>
      </c>
      <c r="E30" s="8">
        <v>21999.203938359031</v>
      </c>
      <c r="F30" s="8">
        <v>22189.40916849854</v>
      </c>
      <c r="G30" s="8">
        <v>21765.505348030547</v>
      </c>
      <c r="H30" s="8">
        <v>21666.9521332472</v>
      </c>
      <c r="I30" s="8">
        <v>21637.976518095187</v>
      </c>
      <c r="J30" s="8">
        <v>21215.740603553426</v>
      </c>
      <c r="K30" s="8">
        <v>20587.577538909431</v>
      </c>
      <c r="L30" s="8">
        <v>21371.033776685748</v>
      </c>
      <c r="M30" s="8">
        <v>22404.307120242305</v>
      </c>
      <c r="N30" s="8">
        <v>22717.887923202939</v>
      </c>
      <c r="O30" s="8">
        <v>22768.717248000241</v>
      </c>
      <c r="P30" s="8">
        <v>22804.062592091781</v>
      </c>
      <c r="Q30" s="8">
        <v>22904.380268233737</v>
      </c>
      <c r="R30" s="8">
        <v>23294.245280684285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45.120041297791779</v>
      </c>
      <c r="D34" s="9">
        <v>48.961067968236947</v>
      </c>
      <c r="E34" s="9">
        <v>51.487007762953212</v>
      </c>
      <c r="F34" s="9">
        <v>53.245133207839622</v>
      </c>
      <c r="G34" s="9">
        <v>54.651929766224733</v>
      </c>
      <c r="H34" s="9">
        <v>57.305074240333923</v>
      </c>
      <c r="I34" s="9">
        <v>62.578334714256982</v>
      </c>
      <c r="J34" s="9">
        <v>50.461973970013254</v>
      </c>
      <c r="K34" s="9">
        <v>47.991151225451681</v>
      </c>
      <c r="L34" s="9">
        <v>46.992852664287113</v>
      </c>
      <c r="M34" s="9">
        <v>45.682535645558417</v>
      </c>
      <c r="N34" s="9">
        <v>43.363631887329795</v>
      </c>
      <c r="O34" s="9">
        <v>40.440551869784471</v>
      </c>
      <c r="P34" s="9">
        <v>37.964047858433055</v>
      </c>
      <c r="Q34" s="9">
        <v>34.471808301684533</v>
      </c>
      <c r="R34" s="9">
        <v>31.313445680869297</v>
      </c>
    </row>
    <row r="35" spans="1:18" ht="11.25" customHeight="1" x14ac:dyDescent="0.25">
      <c r="A35" s="59" t="s">
        <v>179</v>
      </c>
      <c r="B35" s="60" t="s">
        <v>178</v>
      </c>
      <c r="C35" s="9">
        <v>3250.6984114134539</v>
      </c>
      <c r="D35" s="9">
        <v>2806.8633434447574</v>
      </c>
      <c r="E35" s="9">
        <v>2392.627048322699</v>
      </c>
      <c r="F35" s="9">
        <v>1953.8863994744661</v>
      </c>
      <c r="G35" s="9">
        <v>1559.2470906331803</v>
      </c>
      <c r="H35" s="9">
        <v>1314.3761995248249</v>
      </c>
      <c r="I35" s="9">
        <v>1124.420962410476</v>
      </c>
      <c r="J35" s="9">
        <v>970.7491808611843</v>
      </c>
      <c r="K35" s="9">
        <v>856.32902195848692</v>
      </c>
      <c r="L35" s="9">
        <v>793.34346419456722</v>
      </c>
      <c r="M35" s="9">
        <v>742.71600289401465</v>
      </c>
      <c r="N35" s="9">
        <v>698.47818921247369</v>
      </c>
      <c r="O35" s="9">
        <v>658.04688003371189</v>
      </c>
      <c r="P35" s="9">
        <v>623.88200690350891</v>
      </c>
      <c r="Q35" s="9">
        <v>545.16863557512613</v>
      </c>
      <c r="R35" s="9">
        <v>485.46699638423917</v>
      </c>
    </row>
    <row r="36" spans="1:18" ht="11.25" customHeight="1" x14ac:dyDescent="0.25">
      <c r="A36" s="65" t="s">
        <v>177</v>
      </c>
      <c r="B36" s="62" t="s">
        <v>176</v>
      </c>
      <c r="C36" s="10">
        <v>3250.6984114134539</v>
      </c>
      <c r="D36" s="10">
        <v>2806.8633434447574</v>
      </c>
      <c r="E36" s="10">
        <v>2392.627048322699</v>
      </c>
      <c r="F36" s="10">
        <v>1953.8863994744661</v>
      </c>
      <c r="G36" s="10">
        <v>1559.2470906331803</v>
      </c>
      <c r="H36" s="10">
        <v>1314.3761995248249</v>
      </c>
      <c r="I36" s="10">
        <v>1124.420962410476</v>
      </c>
      <c r="J36" s="10">
        <v>970.7491808611843</v>
      </c>
      <c r="K36" s="10">
        <v>856.32902195848692</v>
      </c>
      <c r="L36" s="10">
        <v>793.34346419456722</v>
      </c>
      <c r="M36" s="10">
        <v>742.71600289401465</v>
      </c>
      <c r="N36" s="10">
        <v>698.47818921247369</v>
      </c>
      <c r="O36" s="10">
        <v>658.04688003371189</v>
      </c>
      <c r="P36" s="10">
        <v>623.88200690350891</v>
      </c>
      <c r="Q36" s="10">
        <v>545.16863557512613</v>
      </c>
      <c r="R36" s="10">
        <v>485.46699638423917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17881.258942534394</v>
      </c>
      <c r="D43" s="9">
        <v>18793.633108879774</v>
      </c>
      <c r="E43" s="9">
        <v>19555.08988227338</v>
      </c>
      <c r="F43" s="9">
        <v>20182.277635816234</v>
      </c>
      <c r="G43" s="9">
        <v>20151.606327631143</v>
      </c>
      <c r="H43" s="9">
        <v>20295.27085948204</v>
      </c>
      <c r="I43" s="9">
        <v>20450.977220970453</v>
      </c>
      <c r="J43" s="9">
        <v>20194.529448722227</v>
      </c>
      <c r="K43" s="9">
        <v>19683.257365725491</v>
      </c>
      <c r="L43" s="9">
        <v>20530.697459826893</v>
      </c>
      <c r="M43" s="9">
        <v>21615.908581702733</v>
      </c>
      <c r="N43" s="9">
        <v>21976.046102103137</v>
      </c>
      <c r="O43" s="9">
        <v>22070.229816096744</v>
      </c>
      <c r="P43" s="9">
        <v>22142.216537329838</v>
      </c>
      <c r="Q43" s="9">
        <v>22324.739824356926</v>
      </c>
      <c r="R43" s="9">
        <v>22777.464838619177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0.57859789293854968</v>
      </c>
      <c r="D52" s="79">
        <v>0.55000936033641257</v>
      </c>
      <c r="E52" s="79">
        <v>0.5773806870530177</v>
      </c>
      <c r="F52" s="79">
        <v>0.93373318510968406</v>
      </c>
      <c r="G52" s="79">
        <v>0.89713280018147024</v>
      </c>
      <c r="H52" s="79">
        <v>0.87521410914620146</v>
      </c>
      <c r="I52" s="79">
        <v>1.7819671400929815</v>
      </c>
      <c r="J52" s="79">
        <v>1.6944238878160871</v>
      </c>
      <c r="K52" s="79">
        <v>1.7435626519411742</v>
      </c>
      <c r="L52" s="79">
        <v>2.1849438208653615</v>
      </c>
      <c r="M52" s="79">
        <v>2.1187272158932382</v>
      </c>
      <c r="N52" s="79">
        <v>2.5713801291638667</v>
      </c>
      <c r="O52" s="79">
        <v>3.5530559119360583</v>
      </c>
      <c r="P52" s="79">
        <v>4.5671438540925635</v>
      </c>
      <c r="Q52" s="79">
        <v>5.5519348742543286</v>
      </c>
      <c r="R52" s="79">
        <v>6.3660967822107217</v>
      </c>
    </row>
    <row r="53" spans="1:18" ht="11.25" customHeight="1" x14ac:dyDescent="0.25">
      <c r="A53" s="56" t="s">
        <v>143</v>
      </c>
      <c r="B53" s="57" t="s">
        <v>142</v>
      </c>
      <c r="C53" s="8">
        <v>0.57859789293854968</v>
      </c>
      <c r="D53" s="8">
        <v>0.55000936033641257</v>
      </c>
      <c r="E53" s="8">
        <v>0.5773806870530177</v>
      </c>
      <c r="F53" s="8">
        <v>0.93373318510968406</v>
      </c>
      <c r="G53" s="8">
        <v>0.89713280018147024</v>
      </c>
      <c r="H53" s="8">
        <v>0.87521410914620146</v>
      </c>
      <c r="I53" s="8">
        <v>1.7819671400929815</v>
      </c>
      <c r="J53" s="8">
        <v>1.6944238878160871</v>
      </c>
      <c r="K53" s="8">
        <v>1.7435626519411742</v>
      </c>
      <c r="L53" s="8">
        <v>2.1849438208653615</v>
      </c>
      <c r="M53" s="8">
        <v>2.1187272158932382</v>
      </c>
      <c r="N53" s="8">
        <v>2.5713801291638667</v>
      </c>
      <c r="O53" s="8">
        <v>3.5530559119360583</v>
      </c>
      <c r="P53" s="8">
        <v>4.5671438540925635</v>
      </c>
      <c r="Q53" s="8">
        <v>5.5519348742543286</v>
      </c>
      <c r="R53" s="8">
        <v>6.3660967822107217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177.84825801446814</v>
      </c>
      <c r="D64" s="81">
        <v>181.090045972692</v>
      </c>
      <c r="E64" s="81">
        <v>191.40786475092565</v>
      </c>
      <c r="F64" s="81">
        <v>180.9388643864682</v>
      </c>
      <c r="G64" s="81">
        <v>191.65479058497036</v>
      </c>
      <c r="H64" s="81">
        <v>318.3281200814684</v>
      </c>
      <c r="I64" s="81">
        <v>366.04972469472796</v>
      </c>
      <c r="J64" s="81">
        <v>722.66994771928478</v>
      </c>
      <c r="K64" s="81">
        <v>1167.5822439897227</v>
      </c>
      <c r="L64" s="81">
        <v>1342.5936622011682</v>
      </c>
      <c r="M64" s="81">
        <v>1350.0898389311265</v>
      </c>
      <c r="N64" s="81">
        <v>1376.4342978765717</v>
      </c>
      <c r="O64" s="81">
        <v>1531.1964724658646</v>
      </c>
      <c r="P64" s="81">
        <v>1565.9695416617326</v>
      </c>
      <c r="Q64" s="81">
        <v>1703.6174790988546</v>
      </c>
      <c r="R64" s="81">
        <v>1738.2032498608364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177.84825801446814</v>
      </c>
      <c r="D69" s="82">
        <v>181.090045972692</v>
      </c>
      <c r="E69" s="82">
        <v>191.40786475092565</v>
      </c>
      <c r="F69" s="82">
        <v>180.9388643864682</v>
      </c>
      <c r="G69" s="82">
        <v>191.65479058497036</v>
      </c>
      <c r="H69" s="82">
        <v>318.3281200814684</v>
      </c>
      <c r="I69" s="82">
        <v>366.04972469472796</v>
      </c>
      <c r="J69" s="82">
        <v>722.66994771928478</v>
      </c>
      <c r="K69" s="82">
        <v>1167.5822439897227</v>
      </c>
      <c r="L69" s="82">
        <v>1342.5936622011682</v>
      </c>
      <c r="M69" s="82">
        <v>1350.0898389311265</v>
      </c>
      <c r="N69" s="82">
        <v>1376.4342978765717</v>
      </c>
      <c r="O69" s="82">
        <v>1531.1964724658646</v>
      </c>
      <c r="P69" s="82">
        <v>1565.9695416617326</v>
      </c>
      <c r="Q69" s="82">
        <v>1703.6174790988546</v>
      </c>
      <c r="R69" s="82">
        <v>1738.2032498608364</v>
      </c>
    </row>
    <row r="70" spans="1:18" ht="11.25" customHeight="1" x14ac:dyDescent="0.25">
      <c r="A70" s="74" t="s">
        <v>113</v>
      </c>
      <c r="B70" s="75" t="s">
        <v>112</v>
      </c>
      <c r="C70" s="83">
        <v>13.439792198797168</v>
      </c>
      <c r="D70" s="83">
        <v>10.866125933460507</v>
      </c>
      <c r="E70" s="83">
        <v>10.192739668731605</v>
      </c>
      <c r="F70" s="83">
        <v>7.48686444409259</v>
      </c>
      <c r="G70" s="83">
        <v>6.8246684866437564</v>
      </c>
      <c r="H70" s="83">
        <v>12.005913309465949</v>
      </c>
      <c r="I70" s="83">
        <v>15.679994219151185</v>
      </c>
      <c r="J70" s="83">
        <v>26.760983072790136</v>
      </c>
      <c r="K70" s="83">
        <v>44.217033483596666</v>
      </c>
      <c r="L70" s="83">
        <v>39.254047682529354</v>
      </c>
      <c r="M70" s="83">
        <v>39.582939615506064</v>
      </c>
      <c r="N70" s="83">
        <v>39.259879186133475</v>
      </c>
      <c r="O70" s="83">
        <v>40.373181665886008</v>
      </c>
      <c r="P70" s="83">
        <v>38.767405515269182</v>
      </c>
      <c r="Q70" s="83">
        <v>34.88717668185992</v>
      </c>
      <c r="R70" s="83">
        <v>31.814400755959404</v>
      </c>
    </row>
    <row r="71" spans="1:18" ht="11.25" customHeight="1" x14ac:dyDescent="0.25">
      <c r="A71" s="74" t="s">
        <v>111</v>
      </c>
      <c r="B71" s="75" t="s">
        <v>110</v>
      </c>
      <c r="C71" s="83">
        <v>164.40846581567098</v>
      </c>
      <c r="D71" s="83">
        <v>170.2239200392315</v>
      </c>
      <c r="E71" s="83">
        <v>181.21512508219405</v>
      </c>
      <c r="F71" s="83">
        <v>173.45199994237561</v>
      </c>
      <c r="G71" s="83">
        <v>184.8301220983266</v>
      </c>
      <c r="H71" s="83">
        <v>306.32220677200246</v>
      </c>
      <c r="I71" s="83">
        <v>350.36973047557677</v>
      </c>
      <c r="J71" s="83">
        <v>695.90896464649461</v>
      </c>
      <c r="K71" s="83">
        <v>1123.365210506126</v>
      </c>
      <c r="L71" s="83">
        <v>1303.3396145186389</v>
      </c>
      <c r="M71" s="83">
        <v>1310.5068993156203</v>
      </c>
      <c r="N71" s="83">
        <v>1337.1744186904382</v>
      </c>
      <c r="O71" s="83">
        <v>1490.8232907999786</v>
      </c>
      <c r="P71" s="83">
        <v>1527.2021361464633</v>
      </c>
      <c r="Q71" s="83">
        <v>1668.7303024169946</v>
      </c>
      <c r="R71" s="83">
        <v>1706.388849104877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29077.154303341427</v>
      </c>
      <c r="D2" s="78">
        <v>29422.402658840834</v>
      </c>
      <c r="E2" s="78">
        <v>29557.115453211591</v>
      </c>
      <c r="F2" s="78">
        <v>29429.51755044685</v>
      </c>
      <c r="G2" s="78">
        <v>31563.004575878796</v>
      </c>
      <c r="H2" s="78">
        <v>31493.048936040301</v>
      </c>
      <c r="I2" s="78">
        <v>31789.507951390802</v>
      </c>
      <c r="J2" s="78">
        <v>31986.311340725886</v>
      </c>
      <c r="K2" s="78">
        <v>29496.260473388156</v>
      </c>
      <c r="L2" s="78">
        <v>26076.718497676819</v>
      </c>
      <c r="M2" s="78">
        <v>27327.017036500623</v>
      </c>
      <c r="N2" s="78">
        <v>27558.925235791037</v>
      </c>
      <c r="O2" s="78">
        <v>25859.806075603916</v>
      </c>
      <c r="P2" s="78">
        <v>26087.360890316755</v>
      </c>
      <c r="Q2" s="78">
        <v>25780.975447307443</v>
      </c>
      <c r="R2" s="78">
        <v>25155.679828514061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29077.154303341427</v>
      </c>
      <c r="D21" s="79">
        <v>29422.402658840834</v>
      </c>
      <c r="E21" s="79">
        <v>29557.115453211591</v>
      </c>
      <c r="F21" s="79">
        <v>29429.51755044685</v>
      </c>
      <c r="G21" s="79">
        <v>31563.004575878796</v>
      </c>
      <c r="H21" s="79">
        <v>31493.048936040301</v>
      </c>
      <c r="I21" s="79">
        <v>31789.507951390802</v>
      </c>
      <c r="J21" s="79">
        <v>31986.311340725886</v>
      </c>
      <c r="K21" s="79">
        <v>29496.260473388156</v>
      </c>
      <c r="L21" s="79">
        <v>26076.718497676819</v>
      </c>
      <c r="M21" s="79">
        <v>27327.017036500623</v>
      </c>
      <c r="N21" s="79">
        <v>27558.925235791037</v>
      </c>
      <c r="O21" s="79">
        <v>25859.806075603916</v>
      </c>
      <c r="P21" s="79">
        <v>26087.360890316755</v>
      </c>
      <c r="Q21" s="79">
        <v>25780.975447307443</v>
      </c>
      <c r="R21" s="79">
        <v>25155.679828514061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29077.154303341427</v>
      </c>
      <c r="D30" s="8">
        <v>29422.402658840834</v>
      </c>
      <c r="E30" s="8">
        <v>29557.115453211591</v>
      </c>
      <c r="F30" s="8">
        <v>29429.51755044685</v>
      </c>
      <c r="G30" s="8">
        <v>31563.004575878796</v>
      </c>
      <c r="H30" s="8">
        <v>31493.048936040301</v>
      </c>
      <c r="I30" s="8">
        <v>31789.507951390802</v>
      </c>
      <c r="J30" s="8">
        <v>31986.311340725886</v>
      </c>
      <c r="K30" s="8">
        <v>29496.260473388156</v>
      </c>
      <c r="L30" s="8">
        <v>26076.718497676819</v>
      </c>
      <c r="M30" s="8">
        <v>27327.017036500623</v>
      </c>
      <c r="N30" s="8">
        <v>27558.925235791037</v>
      </c>
      <c r="O30" s="8">
        <v>25859.806075603916</v>
      </c>
      <c r="P30" s="8">
        <v>26087.360890316755</v>
      </c>
      <c r="Q30" s="8">
        <v>25780.975447307443</v>
      </c>
      <c r="R30" s="8">
        <v>25155.679828514061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29077.154303341427</v>
      </c>
      <c r="D43" s="9">
        <v>29422.402658840834</v>
      </c>
      <c r="E43" s="9">
        <v>29557.115453211591</v>
      </c>
      <c r="F43" s="9">
        <v>29429.51755044685</v>
      </c>
      <c r="G43" s="9">
        <v>31563.004575878796</v>
      </c>
      <c r="H43" s="9">
        <v>31493.048936040301</v>
      </c>
      <c r="I43" s="9">
        <v>31789.507951390802</v>
      </c>
      <c r="J43" s="9">
        <v>31986.311340725886</v>
      </c>
      <c r="K43" s="9">
        <v>29496.260473388156</v>
      </c>
      <c r="L43" s="9">
        <v>26076.718497676819</v>
      </c>
      <c r="M43" s="9">
        <v>27327.017036500623</v>
      </c>
      <c r="N43" s="9">
        <v>27558.925235791037</v>
      </c>
      <c r="O43" s="9">
        <v>25859.806075603916</v>
      </c>
      <c r="P43" s="9">
        <v>26087.360890316755</v>
      </c>
      <c r="Q43" s="9">
        <v>25780.975447307443</v>
      </c>
      <c r="R43" s="9">
        <v>25155.679828514061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267.44150594006533</v>
      </c>
      <c r="D64" s="81">
        <v>266.57478860961822</v>
      </c>
      <c r="E64" s="81">
        <v>273.99457915165834</v>
      </c>
      <c r="F64" s="81">
        <v>252.99446088689854</v>
      </c>
      <c r="G64" s="81">
        <v>289.59171331688174</v>
      </c>
      <c r="H64" s="81">
        <v>475.72821211671322</v>
      </c>
      <c r="I64" s="81">
        <v>545.59397108911878</v>
      </c>
      <c r="J64" s="81">
        <v>1106.0158926927552</v>
      </c>
      <c r="K64" s="81">
        <v>1692.9838644477627</v>
      </c>
      <c r="L64" s="81">
        <v>1663.3411339342299</v>
      </c>
      <c r="M64" s="81">
        <v>1665.5527723267567</v>
      </c>
      <c r="N64" s="81">
        <v>1685.9561401537767</v>
      </c>
      <c r="O64" s="81">
        <v>1756.2658400755668</v>
      </c>
      <c r="P64" s="81">
        <v>1808.6800867908887</v>
      </c>
      <c r="Q64" s="81">
        <v>1935.9132066147993</v>
      </c>
      <c r="R64" s="81">
        <v>1893.3579315224163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267.44150594006533</v>
      </c>
      <c r="D69" s="82">
        <v>266.57478860961822</v>
      </c>
      <c r="E69" s="82">
        <v>273.99457915165834</v>
      </c>
      <c r="F69" s="82">
        <v>252.99446088689854</v>
      </c>
      <c r="G69" s="82">
        <v>289.59171331688174</v>
      </c>
      <c r="H69" s="82">
        <v>475.72821211671322</v>
      </c>
      <c r="I69" s="82">
        <v>545.59397108911878</v>
      </c>
      <c r="J69" s="82">
        <v>1106.0158926927552</v>
      </c>
      <c r="K69" s="82">
        <v>1692.9838644477627</v>
      </c>
      <c r="L69" s="82">
        <v>1663.3411339342299</v>
      </c>
      <c r="M69" s="82">
        <v>1665.5527723267567</v>
      </c>
      <c r="N69" s="82">
        <v>1685.9561401537767</v>
      </c>
      <c r="O69" s="82">
        <v>1756.2658400755668</v>
      </c>
      <c r="P69" s="82">
        <v>1808.6800867908887</v>
      </c>
      <c r="Q69" s="82">
        <v>1935.9132066147993</v>
      </c>
      <c r="R69" s="82">
        <v>1893.3579315224163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267.44150594006533</v>
      </c>
      <c r="D71" s="83">
        <v>266.57478860961822</v>
      </c>
      <c r="E71" s="83">
        <v>273.99457915165834</v>
      </c>
      <c r="F71" s="83">
        <v>252.99446088689854</v>
      </c>
      <c r="G71" s="83">
        <v>289.59171331688174</v>
      </c>
      <c r="H71" s="83">
        <v>475.72821211671322</v>
      </c>
      <c r="I71" s="83">
        <v>545.59397108911878</v>
      </c>
      <c r="J71" s="83">
        <v>1106.0158926927552</v>
      </c>
      <c r="K71" s="83">
        <v>1692.9838644477627</v>
      </c>
      <c r="L71" s="83">
        <v>1663.3411339342299</v>
      </c>
      <c r="M71" s="83">
        <v>1665.5527723267567</v>
      </c>
      <c r="N71" s="83">
        <v>1685.9561401537767</v>
      </c>
      <c r="O71" s="83">
        <v>1756.2658400755668</v>
      </c>
      <c r="P71" s="83">
        <v>1808.6800867908887</v>
      </c>
      <c r="Q71" s="83">
        <v>1935.9132066147993</v>
      </c>
      <c r="R71" s="83">
        <v>1893.3579315224163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1160.1516855271941</v>
      </c>
      <c r="D2" s="78">
        <v>766.06578598820408</v>
      </c>
      <c r="E2" s="78">
        <v>788.3264475070921</v>
      </c>
      <c r="F2" s="78">
        <v>747.06027534683994</v>
      </c>
      <c r="G2" s="78">
        <v>743.8800168591481</v>
      </c>
      <c r="H2" s="78">
        <v>673.9393394848762</v>
      </c>
      <c r="I2" s="78">
        <v>651.81549077564409</v>
      </c>
      <c r="J2" s="78">
        <v>607.14121849102798</v>
      </c>
      <c r="K2" s="78">
        <v>629.48111578606802</v>
      </c>
      <c r="L2" s="78">
        <v>575.49490244906406</v>
      </c>
      <c r="M2" s="78">
        <v>543.59717079396125</v>
      </c>
      <c r="N2" s="78">
        <v>553.1405199608115</v>
      </c>
      <c r="O2" s="78">
        <v>530.85261873863715</v>
      </c>
      <c r="P2" s="78">
        <v>524.48034349061436</v>
      </c>
      <c r="Q2" s="78">
        <v>448.2309578388801</v>
      </c>
      <c r="R2" s="78">
        <v>499.06377189274593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1160.1516855271941</v>
      </c>
      <c r="D21" s="79">
        <v>766.06578598820408</v>
      </c>
      <c r="E21" s="79">
        <v>788.3264475070921</v>
      </c>
      <c r="F21" s="79">
        <v>747.06027534683994</v>
      </c>
      <c r="G21" s="79">
        <v>743.8800168591481</v>
      </c>
      <c r="H21" s="79">
        <v>673.9393394848762</v>
      </c>
      <c r="I21" s="79">
        <v>651.81549077564409</v>
      </c>
      <c r="J21" s="79">
        <v>607.14121849102798</v>
      </c>
      <c r="K21" s="79">
        <v>629.48111578606802</v>
      </c>
      <c r="L21" s="79">
        <v>575.49490244906406</v>
      </c>
      <c r="M21" s="79">
        <v>543.59717079396125</v>
      </c>
      <c r="N21" s="79">
        <v>553.1405199608115</v>
      </c>
      <c r="O21" s="79">
        <v>530.85261873863715</v>
      </c>
      <c r="P21" s="79">
        <v>524.48034349061436</v>
      </c>
      <c r="Q21" s="79">
        <v>448.2309578388801</v>
      </c>
      <c r="R21" s="79">
        <v>499.06377189274593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1160.1516855271941</v>
      </c>
      <c r="D30" s="8">
        <v>766.06578598820408</v>
      </c>
      <c r="E30" s="8">
        <v>788.3264475070921</v>
      </c>
      <c r="F30" s="8">
        <v>747.06027534683994</v>
      </c>
      <c r="G30" s="8">
        <v>743.8800168591481</v>
      </c>
      <c r="H30" s="8">
        <v>673.9393394848762</v>
      </c>
      <c r="I30" s="8">
        <v>651.81549077564409</v>
      </c>
      <c r="J30" s="8">
        <v>607.14121849102798</v>
      </c>
      <c r="K30" s="8">
        <v>629.48111578606802</v>
      </c>
      <c r="L30" s="8">
        <v>575.49490244906406</v>
      </c>
      <c r="M30" s="8">
        <v>543.59717079396125</v>
      </c>
      <c r="N30" s="8">
        <v>553.1405199608115</v>
      </c>
      <c r="O30" s="8">
        <v>530.85261873863715</v>
      </c>
      <c r="P30" s="8">
        <v>524.48034349061436</v>
      </c>
      <c r="Q30" s="8">
        <v>448.2309578388801</v>
      </c>
      <c r="R30" s="8">
        <v>499.06377189274593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1153.9596814418312</v>
      </c>
      <c r="D43" s="9">
        <v>766.06578598820408</v>
      </c>
      <c r="E43" s="9">
        <v>788.3264475070921</v>
      </c>
      <c r="F43" s="9">
        <v>747.06027534683994</v>
      </c>
      <c r="G43" s="9">
        <v>743.8800168591481</v>
      </c>
      <c r="H43" s="9">
        <v>673.9393394848762</v>
      </c>
      <c r="I43" s="9">
        <v>651.81549077564409</v>
      </c>
      <c r="J43" s="9">
        <v>607.14121849102798</v>
      </c>
      <c r="K43" s="9">
        <v>629.48111578606802</v>
      </c>
      <c r="L43" s="9">
        <v>575.49490244906406</v>
      </c>
      <c r="M43" s="9">
        <v>543.59717079396125</v>
      </c>
      <c r="N43" s="9">
        <v>553.1405199608115</v>
      </c>
      <c r="O43" s="9">
        <v>530.85261873863715</v>
      </c>
      <c r="P43" s="9">
        <v>524.48034349061436</v>
      </c>
      <c r="Q43" s="9">
        <v>448.2309578388801</v>
      </c>
      <c r="R43" s="9">
        <v>499.06377189274593</v>
      </c>
    </row>
    <row r="44" spans="1:18" ht="11.25" customHeight="1" x14ac:dyDescent="0.25">
      <c r="A44" s="59" t="s">
        <v>161</v>
      </c>
      <c r="B44" s="60" t="s">
        <v>160</v>
      </c>
      <c r="C44" s="9">
        <v>6.192004085362802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599.80969999999934</v>
      </c>
      <c r="D2" s="78">
        <v>584.18587474254002</v>
      </c>
      <c r="E2" s="78">
        <v>556.85565704916007</v>
      </c>
      <c r="F2" s="78">
        <v>567.60626062350002</v>
      </c>
      <c r="G2" s="78">
        <v>566.51632299561595</v>
      </c>
      <c r="H2" s="78">
        <v>536.90350000000058</v>
      </c>
      <c r="I2" s="78">
        <v>536.73586685031603</v>
      </c>
      <c r="J2" s="78">
        <v>463.02146811622799</v>
      </c>
      <c r="K2" s="78">
        <v>400.43887661660403</v>
      </c>
      <c r="L2" s="78">
        <v>483.79485999801602</v>
      </c>
      <c r="M2" s="78">
        <v>633.55514234611917</v>
      </c>
      <c r="N2" s="78">
        <v>1091.2530999999988</v>
      </c>
      <c r="O2" s="78">
        <v>3282.6381803805134</v>
      </c>
      <c r="P2" s="78">
        <v>3694.5605848135601</v>
      </c>
      <c r="Q2" s="78">
        <v>2845.8008681320748</v>
      </c>
      <c r="R2" s="78">
        <v>2885.8484313427307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757.5567999999987</v>
      </c>
      <c r="O3" s="79">
        <v>819.03634650872038</v>
      </c>
      <c r="P3" s="79">
        <v>1052.7088000000051</v>
      </c>
      <c r="Q3" s="79">
        <v>951.86597425049627</v>
      </c>
      <c r="R3" s="79">
        <v>725.582222780758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757.5567999999987</v>
      </c>
      <c r="O4" s="8">
        <v>819.03634650872038</v>
      </c>
      <c r="P4" s="8">
        <v>1052.7088000000051</v>
      </c>
      <c r="Q4" s="8">
        <v>951.86597425049627</v>
      </c>
      <c r="R4" s="8">
        <v>725.582222780758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757.5567999999987</v>
      </c>
      <c r="O5" s="9">
        <v>819.03634650872038</v>
      </c>
      <c r="P5" s="9">
        <v>1052.7088000000051</v>
      </c>
      <c r="Q5" s="9">
        <v>951.86597425049627</v>
      </c>
      <c r="R5" s="9">
        <v>725.582222780758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757.5567999999987</v>
      </c>
      <c r="O8" s="10">
        <v>819.03634650872038</v>
      </c>
      <c r="P8" s="10">
        <v>1052.7088000000051</v>
      </c>
      <c r="Q8" s="10">
        <v>951.86597425049627</v>
      </c>
      <c r="R8" s="10">
        <v>725.582222780758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456.09319834600512</v>
      </c>
      <c r="P21" s="79">
        <v>464.44268481353419</v>
      </c>
      <c r="Q21" s="79">
        <v>201.62297581922778</v>
      </c>
      <c r="R21" s="79">
        <v>226.66333583869573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456.09319834600512</v>
      </c>
      <c r="P30" s="8">
        <v>464.44268481353419</v>
      </c>
      <c r="Q30" s="8">
        <v>201.62297581922778</v>
      </c>
      <c r="R30" s="8">
        <v>226.66333583869573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2.9025999999999974</v>
      </c>
      <c r="P34" s="9">
        <v>14.513005775093433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44.52299996413619</v>
      </c>
      <c r="P43" s="9">
        <v>38.161515185435526</v>
      </c>
      <c r="Q43" s="9">
        <v>15.863328545162627</v>
      </c>
      <c r="R43" s="9">
        <v>25.423352144819543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408.66759838186891</v>
      </c>
      <c r="P44" s="9">
        <v>411.76816385300521</v>
      </c>
      <c r="Q44" s="9">
        <v>185.75964727406514</v>
      </c>
      <c r="R44" s="9">
        <v>201.23998369387618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1534.9841406203827</v>
      </c>
      <c r="P52" s="79">
        <v>1704.8790000000195</v>
      </c>
      <c r="Q52" s="79">
        <v>1293.3262387005773</v>
      </c>
      <c r="R52" s="79">
        <v>1534.6160502194664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1534.9841406203827</v>
      </c>
      <c r="P53" s="8">
        <v>1704.8790000000195</v>
      </c>
      <c r="Q53" s="8">
        <v>1293.3262387005773</v>
      </c>
      <c r="R53" s="8">
        <v>1534.6160502194664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599.80969999999934</v>
      </c>
      <c r="D59" s="79">
        <v>584.18587474254002</v>
      </c>
      <c r="E59" s="79">
        <v>556.85565704916007</v>
      </c>
      <c r="F59" s="79">
        <v>567.60626062350002</v>
      </c>
      <c r="G59" s="79">
        <v>566.51632299561595</v>
      </c>
      <c r="H59" s="79">
        <v>536.90350000000058</v>
      </c>
      <c r="I59" s="79">
        <v>536.73586685031603</v>
      </c>
      <c r="J59" s="79">
        <v>463.02146811622799</v>
      </c>
      <c r="K59" s="79">
        <v>400.43887661660403</v>
      </c>
      <c r="L59" s="79">
        <v>483.79485999801602</v>
      </c>
      <c r="M59" s="79">
        <v>633.55514234611917</v>
      </c>
      <c r="N59" s="79">
        <v>333.69630000000012</v>
      </c>
      <c r="O59" s="79">
        <v>472.52449490540471</v>
      </c>
      <c r="P59" s="79">
        <v>472.53010000000131</v>
      </c>
      <c r="Q59" s="79">
        <v>398.98567936177318</v>
      </c>
      <c r="R59" s="79">
        <v>398.98682250381097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599.80969999999934</v>
      </c>
      <c r="D61" s="8">
        <v>584.18587474254002</v>
      </c>
      <c r="E61" s="8">
        <v>556.85565704916007</v>
      </c>
      <c r="F61" s="8">
        <v>567.60626062350002</v>
      </c>
      <c r="G61" s="8">
        <v>566.51632299561595</v>
      </c>
      <c r="H61" s="8">
        <v>536.90350000000058</v>
      </c>
      <c r="I61" s="8">
        <v>536.73586685031603</v>
      </c>
      <c r="J61" s="8">
        <v>463.02146811622799</v>
      </c>
      <c r="K61" s="8">
        <v>400.43887661660403</v>
      </c>
      <c r="L61" s="8">
        <v>483.79485999801602</v>
      </c>
      <c r="M61" s="8">
        <v>633.55514234611917</v>
      </c>
      <c r="N61" s="8">
        <v>333.69630000000012</v>
      </c>
      <c r="O61" s="8">
        <v>472.52449490540471</v>
      </c>
      <c r="P61" s="8">
        <v>472.53010000000131</v>
      </c>
      <c r="Q61" s="8">
        <v>398.98567936177318</v>
      </c>
      <c r="R61" s="8">
        <v>398.98682250381097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654.10000000000423</v>
      </c>
      <c r="D64" s="81">
        <v>637.00009984799999</v>
      </c>
      <c r="E64" s="81">
        <v>607.25807748</v>
      </c>
      <c r="F64" s="81">
        <v>618.98471812799994</v>
      </c>
      <c r="G64" s="81">
        <v>617.79315484799997</v>
      </c>
      <c r="H64" s="81">
        <v>585.50000000000057</v>
      </c>
      <c r="I64" s="81">
        <v>591.71795477992805</v>
      </c>
      <c r="J64" s="81">
        <v>671.72336852083197</v>
      </c>
      <c r="K64" s="81">
        <v>708.67208216678398</v>
      </c>
      <c r="L64" s="81">
        <v>935.58219645074394</v>
      </c>
      <c r="M64" s="81">
        <v>1255.7324699237467</v>
      </c>
      <c r="N64" s="81">
        <v>1053.5148000000017</v>
      </c>
      <c r="O64" s="81">
        <v>1387.4183418160569</v>
      </c>
      <c r="P64" s="81">
        <v>1678.9702000000179</v>
      </c>
      <c r="Q64" s="81">
        <v>1837.5316607744212</v>
      </c>
      <c r="R64" s="81">
        <v>2227.0013267396989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159.86578349951998</v>
      </c>
      <c r="K65" s="82">
        <v>264.46179436991997</v>
      </c>
      <c r="L65" s="82">
        <v>400.09136497344002</v>
      </c>
      <c r="M65" s="82">
        <v>556.7518536546828</v>
      </c>
      <c r="N65" s="82">
        <v>682.08000000000163</v>
      </c>
      <c r="O65" s="82">
        <v>865.19034589340185</v>
      </c>
      <c r="P65" s="82">
        <v>1156.7360000000124</v>
      </c>
      <c r="Q65" s="82">
        <v>1396.9727987063491</v>
      </c>
      <c r="R65" s="82">
        <v>1785.840582775246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6.4008026999280005</v>
      </c>
      <c r="J67" s="82">
        <v>7.0798111413120006</v>
      </c>
      <c r="K67" s="82">
        <v>7.5435019208640011</v>
      </c>
      <c r="L67" s="82">
        <v>7.7745014933040002</v>
      </c>
      <c r="M67" s="82">
        <v>8.0807978759173977</v>
      </c>
      <c r="N67" s="82">
        <v>7.5347999999999917</v>
      </c>
      <c r="O67" s="82">
        <v>6.9341083486056991</v>
      </c>
      <c r="P67" s="82">
        <v>6.934200000000005</v>
      </c>
      <c r="Q67" s="82">
        <v>5.4599846899452587</v>
      </c>
      <c r="R67" s="82">
        <v>6.0606019777626612</v>
      </c>
    </row>
    <row r="68" spans="1:18" ht="11.25" customHeight="1" x14ac:dyDescent="0.25">
      <c r="A68" s="71" t="s">
        <v>117</v>
      </c>
      <c r="B68" s="72" t="s">
        <v>116</v>
      </c>
      <c r="C68" s="82">
        <v>654.10000000000423</v>
      </c>
      <c r="D68" s="82">
        <v>637.00009984799999</v>
      </c>
      <c r="E68" s="82">
        <v>607.25807748</v>
      </c>
      <c r="F68" s="82">
        <v>618.98471812799994</v>
      </c>
      <c r="G68" s="82">
        <v>617.79315484799997</v>
      </c>
      <c r="H68" s="82">
        <v>585.50000000000057</v>
      </c>
      <c r="I68" s="82">
        <v>585.31715208000003</v>
      </c>
      <c r="J68" s="82">
        <v>504.77777387999998</v>
      </c>
      <c r="K68" s="82">
        <v>436.66678587600001</v>
      </c>
      <c r="L68" s="82">
        <v>527.71632998399991</v>
      </c>
      <c r="M68" s="82">
        <v>690.89981839314657</v>
      </c>
      <c r="N68" s="82">
        <v>363.90000000000009</v>
      </c>
      <c r="O68" s="82">
        <v>515.29388757404922</v>
      </c>
      <c r="P68" s="82">
        <v>515.30000000000575</v>
      </c>
      <c r="Q68" s="82">
        <v>435.09887737812682</v>
      </c>
      <c r="R68" s="82">
        <v>435.10014198669035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896.23165434211523</v>
      </c>
      <c r="D2" s="78">
        <v>534.34934680564606</v>
      </c>
      <c r="E2" s="78">
        <v>554.25935513720697</v>
      </c>
      <c r="F2" s="78">
        <v>516.61532621919014</v>
      </c>
      <c r="G2" s="78">
        <v>533.48447934447449</v>
      </c>
      <c r="H2" s="78">
        <v>509.73170056045063</v>
      </c>
      <c r="I2" s="78">
        <v>488.99354737957975</v>
      </c>
      <c r="J2" s="78">
        <v>453.5490163186887</v>
      </c>
      <c r="K2" s="78">
        <v>485.55634782997771</v>
      </c>
      <c r="L2" s="78">
        <v>457.38252454720924</v>
      </c>
      <c r="M2" s="78">
        <v>444.05266700699121</v>
      </c>
      <c r="N2" s="78">
        <v>448.69975289429601</v>
      </c>
      <c r="O2" s="78">
        <v>439.79180364783008</v>
      </c>
      <c r="P2" s="78">
        <v>429.23189545627554</v>
      </c>
      <c r="Q2" s="78">
        <v>367.86102104806179</v>
      </c>
      <c r="R2" s="78">
        <v>413.62695767566305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896.23165434211523</v>
      </c>
      <c r="D21" s="79">
        <v>534.34934680564606</v>
      </c>
      <c r="E21" s="79">
        <v>554.25935513720697</v>
      </c>
      <c r="F21" s="79">
        <v>516.61532621919014</v>
      </c>
      <c r="G21" s="79">
        <v>533.48447934447449</v>
      </c>
      <c r="H21" s="79">
        <v>509.73170056045063</v>
      </c>
      <c r="I21" s="79">
        <v>488.99354737957975</v>
      </c>
      <c r="J21" s="79">
        <v>453.5490163186887</v>
      </c>
      <c r="K21" s="79">
        <v>485.55634782997771</v>
      </c>
      <c r="L21" s="79">
        <v>457.38252454720924</v>
      </c>
      <c r="M21" s="79">
        <v>444.05266700699121</v>
      </c>
      <c r="N21" s="79">
        <v>448.69975289429601</v>
      </c>
      <c r="O21" s="79">
        <v>439.79180364783008</v>
      </c>
      <c r="P21" s="79">
        <v>429.23189545627554</v>
      </c>
      <c r="Q21" s="79">
        <v>367.86102104806179</v>
      </c>
      <c r="R21" s="79">
        <v>413.62695767566305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896.23165434211523</v>
      </c>
      <c r="D30" s="8">
        <v>534.34934680564606</v>
      </c>
      <c r="E30" s="8">
        <v>554.25935513720697</v>
      </c>
      <c r="F30" s="8">
        <v>516.61532621919014</v>
      </c>
      <c r="G30" s="8">
        <v>533.48447934447449</v>
      </c>
      <c r="H30" s="8">
        <v>509.73170056045063</v>
      </c>
      <c r="I30" s="8">
        <v>488.99354737957975</v>
      </c>
      <c r="J30" s="8">
        <v>453.5490163186887</v>
      </c>
      <c r="K30" s="8">
        <v>485.55634782997771</v>
      </c>
      <c r="L30" s="8">
        <v>457.38252454720924</v>
      </c>
      <c r="M30" s="8">
        <v>444.05266700699121</v>
      </c>
      <c r="N30" s="8">
        <v>448.69975289429601</v>
      </c>
      <c r="O30" s="8">
        <v>439.79180364783008</v>
      </c>
      <c r="P30" s="8">
        <v>429.23189545627554</v>
      </c>
      <c r="Q30" s="8">
        <v>367.86102104806179</v>
      </c>
      <c r="R30" s="8">
        <v>413.62695767566305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891.44825391754398</v>
      </c>
      <c r="D43" s="9">
        <v>534.34934680564606</v>
      </c>
      <c r="E43" s="9">
        <v>554.25935513720697</v>
      </c>
      <c r="F43" s="9">
        <v>516.61532621919014</v>
      </c>
      <c r="G43" s="9">
        <v>533.48447934447449</v>
      </c>
      <c r="H43" s="9">
        <v>509.73170056045063</v>
      </c>
      <c r="I43" s="9">
        <v>488.99354737957975</v>
      </c>
      <c r="J43" s="9">
        <v>453.5490163186887</v>
      </c>
      <c r="K43" s="9">
        <v>485.55634782997771</v>
      </c>
      <c r="L43" s="9">
        <v>457.38252454720924</v>
      </c>
      <c r="M43" s="9">
        <v>444.05266700699121</v>
      </c>
      <c r="N43" s="9">
        <v>448.69975289429601</v>
      </c>
      <c r="O43" s="9">
        <v>439.79180364783008</v>
      </c>
      <c r="P43" s="9">
        <v>429.23189545627554</v>
      </c>
      <c r="Q43" s="9">
        <v>367.86102104806179</v>
      </c>
      <c r="R43" s="9">
        <v>413.62695767566305</v>
      </c>
    </row>
    <row r="44" spans="1:18" ht="11.25" customHeight="1" x14ac:dyDescent="0.25">
      <c r="A44" s="59" t="s">
        <v>161</v>
      </c>
      <c r="B44" s="60" t="s">
        <v>160</v>
      </c>
      <c r="C44" s="9">
        <v>4.7834004245712585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263.92003118507881</v>
      </c>
      <c r="D2" s="78">
        <v>231.71643918255799</v>
      </c>
      <c r="E2" s="78">
        <v>234.0670923698851</v>
      </c>
      <c r="F2" s="78">
        <v>230.44494912764983</v>
      </c>
      <c r="G2" s="78">
        <v>210.39553751467352</v>
      </c>
      <c r="H2" s="78">
        <v>164.20763892442557</v>
      </c>
      <c r="I2" s="78">
        <v>162.82194339606431</v>
      </c>
      <c r="J2" s="78">
        <v>153.59220217233937</v>
      </c>
      <c r="K2" s="78">
        <v>143.92476795609036</v>
      </c>
      <c r="L2" s="78">
        <v>118.11237790185481</v>
      </c>
      <c r="M2" s="78">
        <v>99.544503786970068</v>
      </c>
      <c r="N2" s="78">
        <v>104.44076706651545</v>
      </c>
      <c r="O2" s="78">
        <v>91.060815090807111</v>
      </c>
      <c r="P2" s="78">
        <v>95.24844803433875</v>
      </c>
      <c r="Q2" s="78">
        <v>80.369936790818258</v>
      </c>
      <c r="R2" s="78">
        <v>85.436814217082883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263.92003118507881</v>
      </c>
      <c r="D21" s="79">
        <v>231.71643918255799</v>
      </c>
      <c r="E21" s="79">
        <v>234.0670923698851</v>
      </c>
      <c r="F21" s="79">
        <v>230.44494912764983</v>
      </c>
      <c r="G21" s="79">
        <v>210.39553751467352</v>
      </c>
      <c r="H21" s="79">
        <v>164.20763892442557</v>
      </c>
      <c r="I21" s="79">
        <v>162.82194339606431</v>
      </c>
      <c r="J21" s="79">
        <v>153.59220217233937</v>
      </c>
      <c r="K21" s="79">
        <v>143.92476795609036</v>
      </c>
      <c r="L21" s="79">
        <v>118.11237790185481</v>
      </c>
      <c r="M21" s="79">
        <v>99.544503786970068</v>
      </c>
      <c r="N21" s="79">
        <v>104.44076706651545</v>
      </c>
      <c r="O21" s="79">
        <v>91.060815090807111</v>
      </c>
      <c r="P21" s="79">
        <v>95.24844803433875</v>
      </c>
      <c r="Q21" s="79">
        <v>80.369936790818258</v>
      </c>
      <c r="R21" s="79">
        <v>85.436814217082883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263.92003118507881</v>
      </c>
      <c r="D30" s="8">
        <v>231.71643918255799</v>
      </c>
      <c r="E30" s="8">
        <v>234.0670923698851</v>
      </c>
      <c r="F30" s="8">
        <v>230.44494912764983</v>
      </c>
      <c r="G30" s="8">
        <v>210.39553751467352</v>
      </c>
      <c r="H30" s="8">
        <v>164.20763892442557</v>
      </c>
      <c r="I30" s="8">
        <v>162.82194339606431</v>
      </c>
      <c r="J30" s="8">
        <v>153.59220217233937</v>
      </c>
      <c r="K30" s="8">
        <v>143.92476795609036</v>
      </c>
      <c r="L30" s="8">
        <v>118.11237790185481</v>
      </c>
      <c r="M30" s="8">
        <v>99.544503786970068</v>
      </c>
      <c r="N30" s="8">
        <v>104.44076706651545</v>
      </c>
      <c r="O30" s="8">
        <v>91.060815090807111</v>
      </c>
      <c r="P30" s="8">
        <v>95.24844803433875</v>
      </c>
      <c r="Q30" s="8">
        <v>80.369936790818258</v>
      </c>
      <c r="R30" s="8">
        <v>85.436814217082883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262.51142752428728</v>
      </c>
      <c r="D43" s="9">
        <v>231.71643918255799</v>
      </c>
      <c r="E43" s="9">
        <v>234.0670923698851</v>
      </c>
      <c r="F43" s="9">
        <v>230.44494912764983</v>
      </c>
      <c r="G43" s="9">
        <v>210.39553751467352</v>
      </c>
      <c r="H43" s="9">
        <v>164.20763892442557</v>
      </c>
      <c r="I43" s="9">
        <v>162.82194339606431</v>
      </c>
      <c r="J43" s="9">
        <v>153.59220217233937</v>
      </c>
      <c r="K43" s="9">
        <v>143.92476795609036</v>
      </c>
      <c r="L43" s="9">
        <v>118.11237790185481</v>
      </c>
      <c r="M43" s="9">
        <v>99.544503786970068</v>
      </c>
      <c r="N43" s="9">
        <v>104.44076706651545</v>
      </c>
      <c r="O43" s="9">
        <v>91.060815090807111</v>
      </c>
      <c r="P43" s="9">
        <v>95.24844803433875</v>
      </c>
      <c r="Q43" s="9">
        <v>80.369936790818258</v>
      </c>
      <c r="R43" s="9">
        <v>85.436814217082883</v>
      </c>
    </row>
    <row r="44" spans="1:18" ht="11.25" customHeight="1" x14ac:dyDescent="0.25">
      <c r="A44" s="59" t="s">
        <v>161</v>
      </c>
      <c r="B44" s="60" t="s">
        <v>160</v>
      </c>
      <c r="C44" s="9">
        <v>1.4086036607915446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18407.676656679676</v>
      </c>
      <c r="D2" s="78">
        <v>18299.429887826846</v>
      </c>
      <c r="E2" s="78">
        <v>18147.566262777553</v>
      </c>
      <c r="F2" s="78">
        <v>17850.49735901213</v>
      </c>
      <c r="G2" s="78">
        <v>18765.096039519052</v>
      </c>
      <c r="H2" s="78">
        <v>18937.641070937676</v>
      </c>
      <c r="I2" s="78">
        <v>19692.505297738226</v>
      </c>
      <c r="J2" s="78">
        <v>20318.06293217824</v>
      </c>
      <c r="K2" s="78">
        <v>20425.940475832191</v>
      </c>
      <c r="L2" s="78">
        <v>18709.701991277834</v>
      </c>
      <c r="M2" s="78">
        <v>18943.71414487913</v>
      </c>
      <c r="N2" s="78">
        <v>19892.506693445917</v>
      </c>
      <c r="O2" s="78">
        <v>19516.813468866185</v>
      </c>
      <c r="P2" s="78">
        <v>19365.816991911899</v>
      </c>
      <c r="Q2" s="78">
        <v>19288.937431868519</v>
      </c>
      <c r="R2" s="78">
        <v>20213.120699629268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18407.676656679676</v>
      </c>
      <c r="D21" s="79">
        <v>18299.429887826846</v>
      </c>
      <c r="E21" s="79">
        <v>18147.566262777553</v>
      </c>
      <c r="F21" s="79">
        <v>17850.49735901213</v>
      </c>
      <c r="G21" s="79">
        <v>18765.096039519052</v>
      </c>
      <c r="H21" s="79">
        <v>18937.641070937676</v>
      </c>
      <c r="I21" s="79">
        <v>19692.505297738226</v>
      </c>
      <c r="J21" s="79">
        <v>20318.06293217824</v>
      </c>
      <c r="K21" s="79">
        <v>20425.940475832191</v>
      </c>
      <c r="L21" s="79">
        <v>18709.701991277834</v>
      </c>
      <c r="M21" s="79">
        <v>18943.71414487913</v>
      </c>
      <c r="N21" s="79">
        <v>19892.506693445917</v>
      </c>
      <c r="O21" s="79">
        <v>19516.813468866185</v>
      </c>
      <c r="P21" s="79">
        <v>19365.816991911899</v>
      </c>
      <c r="Q21" s="79">
        <v>19288.937431868519</v>
      </c>
      <c r="R21" s="79">
        <v>20213.120699629268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18407.676656679676</v>
      </c>
      <c r="D30" s="8">
        <v>18299.429887826846</v>
      </c>
      <c r="E30" s="8">
        <v>18147.566262777553</v>
      </c>
      <c r="F30" s="8">
        <v>17850.49735901213</v>
      </c>
      <c r="G30" s="8">
        <v>18765.096039519052</v>
      </c>
      <c r="H30" s="8">
        <v>18937.641070937676</v>
      </c>
      <c r="I30" s="8">
        <v>19692.505297738226</v>
      </c>
      <c r="J30" s="8">
        <v>20318.06293217824</v>
      </c>
      <c r="K30" s="8">
        <v>20425.940475832191</v>
      </c>
      <c r="L30" s="8">
        <v>18709.701991277834</v>
      </c>
      <c r="M30" s="8">
        <v>18943.71414487913</v>
      </c>
      <c r="N30" s="8">
        <v>19892.506693445917</v>
      </c>
      <c r="O30" s="8">
        <v>19516.813468866185</v>
      </c>
      <c r="P30" s="8">
        <v>19365.816991911899</v>
      </c>
      <c r="Q30" s="8">
        <v>19288.937431868519</v>
      </c>
      <c r="R30" s="8">
        <v>20213.120699629268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80.079933557836938</v>
      </c>
      <c r="D35" s="9">
        <v>76.817945206800005</v>
      </c>
      <c r="E35" s="9">
        <v>73.604923711200001</v>
      </c>
      <c r="F35" s="9">
        <v>64.170221119200008</v>
      </c>
      <c r="G35" s="9">
        <v>63.890480077200003</v>
      </c>
      <c r="H35" s="9">
        <v>66.987187669395922</v>
      </c>
      <c r="I35" s="9">
        <v>67.114404000000007</v>
      </c>
      <c r="J35" s="9">
        <v>67.114404000000007</v>
      </c>
      <c r="K35" s="9">
        <v>60.959749384800013</v>
      </c>
      <c r="L35" s="9">
        <v>76.19973069240001</v>
      </c>
      <c r="M35" s="9">
        <v>63.916127892748754</v>
      </c>
      <c r="N35" s="9">
        <v>79.169992607115674</v>
      </c>
      <c r="O35" s="9">
        <v>66.990043851162824</v>
      </c>
      <c r="P35" s="9">
        <v>66.990009802307029</v>
      </c>
      <c r="Q35" s="9">
        <v>54.810021337606194</v>
      </c>
      <c r="R35" s="9">
        <v>57.820039541279044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80.079933557836938</v>
      </c>
      <c r="D37" s="10">
        <v>76.817945206800005</v>
      </c>
      <c r="E37" s="10">
        <v>73.604923711200001</v>
      </c>
      <c r="F37" s="10">
        <v>64.170221119200008</v>
      </c>
      <c r="G37" s="10">
        <v>63.890480077200003</v>
      </c>
      <c r="H37" s="10">
        <v>66.987187669395922</v>
      </c>
      <c r="I37" s="10">
        <v>67.114404000000007</v>
      </c>
      <c r="J37" s="10">
        <v>67.114404000000007</v>
      </c>
      <c r="K37" s="10">
        <v>60.959749384800013</v>
      </c>
      <c r="L37" s="10">
        <v>76.19973069240001</v>
      </c>
      <c r="M37" s="10">
        <v>63.916127892748754</v>
      </c>
      <c r="N37" s="10">
        <v>79.169992607115674</v>
      </c>
      <c r="O37" s="10">
        <v>66.990043851162824</v>
      </c>
      <c r="P37" s="10">
        <v>66.990009802307029</v>
      </c>
      <c r="Q37" s="10">
        <v>54.810021337606194</v>
      </c>
      <c r="R37" s="10">
        <v>57.820039541279044</v>
      </c>
    </row>
    <row r="38" spans="1:18" ht="11.25" customHeight="1" x14ac:dyDescent="0.25">
      <c r="A38" s="59" t="s">
        <v>173</v>
      </c>
      <c r="B38" s="60" t="s">
        <v>172</v>
      </c>
      <c r="C38" s="9">
        <v>18327.596723121838</v>
      </c>
      <c r="D38" s="9">
        <v>18222.611942620046</v>
      </c>
      <c r="E38" s="9">
        <v>18073.961339066354</v>
      </c>
      <c r="F38" s="9">
        <v>17786.327137892931</v>
      </c>
      <c r="G38" s="9">
        <v>18701.205559441853</v>
      </c>
      <c r="H38" s="9">
        <v>18870.653883268282</v>
      </c>
      <c r="I38" s="9">
        <v>19625.390893738226</v>
      </c>
      <c r="J38" s="9">
        <v>20250.94852817824</v>
      </c>
      <c r="K38" s="9">
        <v>20364.980726447389</v>
      </c>
      <c r="L38" s="9">
        <v>18633.502260585436</v>
      </c>
      <c r="M38" s="9">
        <v>18879.79801698638</v>
      </c>
      <c r="N38" s="9">
        <v>19813.336700838801</v>
      </c>
      <c r="O38" s="9">
        <v>19449.823425015024</v>
      </c>
      <c r="P38" s="9">
        <v>19298.826982109593</v>
      </c>
      <c r="Q38" s="9">
        <v>19234.127410530913</v>
      </c>
      <c r="R38" s="9">
        <v>20155.300660087989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18327.596723121838</v>
      </c>
      <c r="D40" s="10">
        <v>18222.611942620046</v>
      </c>
      <c r="E40" s="10">
        <v>18073.961339066354</v>
      </c>
      <c r="F40" s="10">
        <v>17786.327137892931</v>
      </c>
      <c r="G40" s="10">
        <v>18701.205559441853</v>
      </c>
      <c r="H40" s="10">
        <v>18870.653883268282</v>
      </c>
      <c r="I40" s="10">
        <v>19625.390893738226</v>
      </c>
      <c r="J40" s="10">
        <v>20250.94852817824</v>
      </c>
      <c r="K40" s="10">
        <v>20364.980726447389</v>
      </c>
      <c r="L40" s="10">
        <v>18633.502260585436</v>
      </c>
      <c r="M40" s="10">
        <v>18879.79801698638</v>
      </c>
      <c r="N40" s="10">
        <v>19813.336700838801</v>
      </c>
      <c r="O40" s="10">
        <v>19449.823425015024</v>
      </c>
      <c r="P40" s="10">
        <v>19298.826982109593</v>
      </c>
      <c r="Q40" s="10">
        <v>19234.127410530913</v>
      </c>
      <c r="R40" s="10">
        <v>20155.300660087989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7210.9834739227917</v>
      </c>
      <c r="D2" s="78">
        <v>6623.521824811166</v>
      </c>
      <c r="E2" s="78">
        <v>6431.7749667870548</v>
      </c>
      <c r="F2" s="78">
        <v>6067.3075326955059</v>
      </c>
      <c r="G2" s="78">
        <v>5910.1839755658502</v>
      </c>
      <c r="H2" s="78">
        <v>5575.8313376363149</v>
      </c>
      <c r="I2" s="78">
        <v>5537.2501065062079</v>
      </c>
      <c r="J2" s="78">
        <v>5384.6588986407805</v>
      </c>
      <c r="K2" s="78">
        <v>5400.6513949825885</v>
      </c>
      <c r="L2" s="78">
        <v>4505.0776996772383</v>
      </c>
      <c r="M2" s="78">
        <v>5084.0758948951625</v>
      </c>
      <c r="N2" s="78">
        <v>5252.6816535086664</v>
      </c>
      <c r="O2" s="78">
        <v>5294.7758391156831</v>
      </c>
      <c r="P2" s="78">
        <v>5171.7669406317791</v>
      </c>
      <c r="Q2" s="78">
        <v>4958.8757820908941</v>
      </c>
      <c r="R2" s="78">
        <v>5011.630159299184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7210.9834739227917</v>
      </c>
      <c r="D21" s="79">
        <v>6623.521824811166</v>
      </c>
      <c r="E21" s="79">
        <v>6431.7749667870548</v>
      </c>
      <c r="F21" s="79">
        <v>6067.3075326955059</v>
      </c>
      <c r="G21" s="79">
        <v>5910.1839755658502</v>
      </c>
      <c r="H21" s="79">
        <v>5575.8313376363149</v>
      </c>
      <c r="I21" s="79">
        <v>5537.2501065062079</v>
      </c>
      <c r="J21" s="79">
        <v>5384.6588986407805</v>
      </c>
      <c r="K21" s="79">
        <v>5400.6513949825885</v>
      </c>
      <c r="L21" s="79">
        <v>4505.0776996772383</v>
      </c>
      <c r="M21" s="79">
        <v>5084.0758948951625</v>
      </c>
      <c r="N21" s="79">
        <v>5252.6816535086664</v>
      </c>
      <c r="O21" s="79">
        <v>5294.7758391156831</v>
      </c>
      <c r="P21" s="79">
        <v>5171.7669406317791</v>
      </c>
      <c r="Q21" s="79">
        <v>4958.8757820908941</v>
      </c>
      <c r="R21" s="79">
        <v>5011.630159299184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7210.9834739227917</v>
      </c>
      <c r="D30" s="8">
        <v>6623.521824811166</v>
      </c>
      <c r="E30" s="8">
        <v>6431.7749667870548</v>
      </c>
      <c r="F30" s="8">
        <v>6067.3075326955059</v>
      </c>
      <c r="G30" s="8">
        <v>5910.1839755658502</v>
      </c>
      <c r="H30" s="8">
        <v>5575.8313376363149</v>
      </c>
      <c r="I30" s="8">
        <v>5537.2501065062079</v>
      </c>
      <c r="J30" s="8">
        <v>5384.6588986407805</v>
      </c>
      <c r="K30" s="8">
        <v>5400.6513949825885</v>
      </c>
      <c r="L30" s="8">
        <v>4505.0776996772383</v>
      </c>
      <c r="M30" s="8">
        <v>5084.0758948951625</v>
      </c>
      <c r="N30" s="8">
        <v>5252.6816535086664</v>
      </c>
      <c r="O30" s="8">
        <v>5294.7758391156831</v>
      </c>
      <c r="P30" s="8">
        <v>5171.7669406317791</v>
      </c>
      <c r="Q30" s="8">
        <v>4958.8757820908941</v>
      </c>
      <c r="R30" s="8">
        <v>5011.630159299184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31.370340116706345</v>
      </c>
      <c r="D35" s="9">
        <v>27.804436517055425</v>
      </c>
      <c r="E35" s="9">
        <v>26.086710410804685</v>
      </c>
      <c r="F35" s="9">
        <v>21.811183080268247</v>
      </c>
      <c r="G35" s="9">
        <v>20.122704981005501</v>
      </c>
      <c r="H35" s="9">
        <v>19.723114342912659</v>
      </c>
      <c r="I35" s="9">
        <v>18.871608009153817</v>
      </c>
      <c r="J35" s="9">
        <v>17.786546578376456</v>
      </c>
      <c r="K35" s="9">
        <v>16.117855427138956</v>
      </c>
      <c r="L35" s="9">
        <v>18.348005095098618</v>
      </c>
      <c r="M35" s="9">
        <v>17.153681829727255</v>
      </c>
      <c r="N35" s="9">
        <v>20.905096279938768</v>
      </c>
      <c r="O35" s="9">
        <v>18.173933270933848</v>
      </c>
      <c r="P35" s="9">
        <v>17.890116290620085</v>
      </c>
      <c r="Q35" s="9">
        <v>14.090775522859458</v>
      </c>
      <c r="R35" s="9">
        <v>14.335869175424266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31.370340116706345</v>
      </c>
      <c r="D37" s="10">
        <v>27.804436517055425</v>
      </c>
      <c r="E37" s="10">
        <v>26.086710410804685</v>
      </c>
      <c r="F37" s="10">
        <v>21.811183080268247</v>
      </c>
      <c r="G37" s="10">
        <v>20.122704981005501</v>
      </c>
      <c r="H37" s="10">
        <v>19.723114342912659</v>
      </c>
      <c r="I37" s="10">
        <v>18.871608009153817</v>
      </c>
      <c r="J37" s="10">
        <v>17.786546578376456</v>
      </c>
      <c r="K37" s="10">
        <v>16.117855427138956</v>
      </c>
      <c r="L37" s="10">
        <v>18.348005095098618</v>
      </c>
      <c r="M37" s="10">
        <v>17.153681829727255</v>
      </c>
      <c r="N37" s="10">
        <v>20.905096279938768</v>
      </c>
      <c r="O37" s="10">
        <v>18.173933270933848</v>
      </c>
      <c r="P37" s="10">
        <v>17.890116290620085</v>
      </c>
      <c r="Q37" s="10">
        <v>14.090775522859458</v>
      </c>
      <c r="R37" s="10">
        <v>14.335869175424266</v>
      </c>
    </row>
    <row r="38" spans="1:18" ht="11.25" customHeight="1" x14ac:dyDescent="0.25">
      <c r="A38" s="59" t="s">
        <v>173</v>
      </c>
      <c r="B38" s="60" t="s">
        <v>172</v>
      </c>
      <c r="C38" s="9">
        <v>7179.613133806085</v>
      </c>
      <c r="D38" s="9">
        <v>6595.7173882941106</v>
      </c>
      <c r="E38" s="9">
        <v>6405.6882563762501</v>
      </c>
      <c r="F38" s="9">
        <v>6045.4963496152377</v>
      </c>
      <c r="G38" s="9">
        <v>5890.0612705848444</v>
      </c>
      <c r="H38" s="9">
        <v>5556.1082232934023</v>
      </c>
      <c r="I38" s="9">
        <v>5518.3784984970544</v>
      </c>
      <c r="J38" s="9">
        <v>5366.8723520624044</v>
      </c>
      <c r="K38" s="9">
        <v>5384.5335395554494</v>
      </c>
      <c r="L38" s="9">
        <v>4486.7296945821399</v>
      </c>
      <c r="M38" s="9">
        <v>5066.9222130654352</v>
      </c>
      <c r="N38" s="9">
        <v>5231.7765572287281</v>
      </c>
      <c r="O38" s="9">
        <v>5276.6019058447491</v>
      </c>
      <c r="P38" s="9">
        <v>5153.8768243411587</v>
      </c>
      <c r="Q38" s="9">
        <v>4944.785006568035</v>
      </c>
      <c r="R38" s="9">
        <v>4997.2942901237593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7179.613133806085</v>
      </c>
      <c r="D40" s="10">
        <v>6595.7173882941106</v>
      </c>
      <c r="E40" s="10">
        <v>6405.6882563762501</v>
      </c>
      <c r="F40" s="10">
        <v>6045.4963496152377</v>
      </c>
      <c r="G40" s="10">
        <v>5890.0612705848444</v>
      </c>
      <c r="H40" s="10">
        <v>5556.1082232934023</v>
      </c>
      <c r="I40" s="10">
        <v>5518.3784984970544</v>
      </c>
      <c r="J40" s="10">
        <v>5366.8723520624044</v>
      </c>
      <c r="K40" s="10">
        <v>5384.5335395554494</v>
      </c>
      <c r="L40" s="10">
        <v>4486.7296945821399</v>
      </c>
      <c r="M40" s="10">
        <v>5066.9222130654352</v>
      </c>
      <c r="N40" s="10">
        <v>5231.7765572287281</v>
      </c>
      <c r="O40" s="10">
        <v>5276.6019058447491</v>
      </c>
      <c r="P40" s="10">
        <v>5153.8768243411587</v>
      </c>
      <c r="Q40" s="10">
        <v>4944.785006568035</v>
      </c>
      <c r="R40" s="10">
        <v>4997.2942901237593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3776.131163584711</v>
      </c>
      <c r="D2" s="78">
        <v>3668.1892167512447</v>
      </c>
      <c r="E2" s="78">
        <v>3662.2884651887339</v>
      </c>
      <c r="F2" s="78">
        <v>3661.3084179561902</v>
      </c>
      <c r="G2" s="78">
        <v>3808.7245598906652</v>
      </c>
      <c r="H2" s="78">
        <v>3798.7701300821277</v>
      </c>
      <c r="I2" s="78">
        <v>3909.5941832959747</v>
      </c>
      <c r="J2" s="78">
        <v>4203.7696807195862</v>
      </c>
      <c r="K2" s="78">
        <v>4075.2011864526776</v>
      </c>
      <c r="L2" s="78">
        <v>3898.9922899624453</v>
      </c>
      <c r="M2" s="78">
        <v>3856.3866451804188</v>
      </c>
      <c r="N2" s="78">
        <v>4342.4055800376154</v>
      </c>
      <c r="O2" s="78">
        <v>4258.6003007322324</v>
      </c>
      <c r="P2" s="78">
        <v>4081.0892480801745</v>
      </c>
      <c r="Q2" s="78">
        <v>4015.7236622144956</v>
      </c>
      <c r="R2" s="78">
        <v>4264.8482016987809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3776.131163584711</v>
      </c>
      <c r="D21" s="79">
        <v>3668.1892167512447</v>
      </c>
      <c r="E21" s="79">
        <v>3662.2884651887339</v>
      </c>
      <c r="F21" s="79">
        <v>3661.3084179561902</v>
      </c>
      <c r="G21" s="79">
        <v>3808.7245598906652</v>
      </c>
      <c r="H21" s="79">
        <v>3798.7701300821277</v>
      </c>
      <c r="I21" s="79">
        <v>3909.5941832959747</v>
      </c>
      <c r="J21" s="79">
        <v>4203.7696807195862</v>
      </c>
      <c r="K21" s="79">
        <v>4075.2011864526776</v>
      </c>
      <c r="L21" s="79">
        <v>3898.9922899624453</v>
      </c>
      <c r="M21" s="79">
        <v>3856.3866451804188</v>
      </c>
      <c r="N21" s="79">
        <v>4342.4055800376154</v>
      </c>
      <c r="O21" s="79">
        <v>4258.6003007322324</v>
      </c>
      <c r="P21" s="79">
        <v>4081.0892480801745</v>
      </c>
      <c r="Q21" s="79">
        <v>4015.7236622144956</v>
      </c>
      <c r="R21" s="79">
        <v>4264.8482016987809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3776.131163584711</v>
      </c>
      <c r="D30" s="8">
        <v>3668.1892167512447</v>
      </c>
      <c r="E30" s="8">
        <v>3662.2884651887339</v>
      </c>
      <c r="F30" s="8">
        <v>3661.3084179561902</v>
      </c>
      <c r="G30" s="8">
        <v>3808.7245598906652</v>
      </c>
      <c r="H30" s="8">
        <v>3798.7701300821277</v>
      </c>
      <c r="I30" s="8">
        <v>3909.5941832959747</v>
      </c>
      <c r="J30" s="8">
        <v>4203.7696807195862</v>
      </c>
      <c r="K30" s="8">
        <v>4075.2011864526776</v>
      </c>
      <c r="L30" s="8">
        <v>3898.9922899624453</v>
      </c>
      <c r="M30" s="8">
        <v>3856.3866451804188</v>
      </c>
      <c r="N30" s="8">
        <v>4342.4055800376154</v>
      </c>
      <c r="O30" s="8">
        <v>4258.6003007322324</v>
      </c>
      <c r="P30" s="8">
        <v>4081.0892480801745</v>
      </c>
      <c r="Q30" s="8">
        <v>4015.7236622144956</v>
      </c>
      <c r="R30" s="8">
        <v>4264.8482016987809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16.427512190997266</v>
      </c>
      <c r="D35" s="9">
        <v>15.398444650345057</v>
      </c>
      <c r="E35" s="9">
        <v>14.853918105896307</v>
      </c>
      <c r="F35" s="9">
        <v>13.161928546893964</v>
      </c>
      <c r="G35" s="9">
        <v>12.967758870019283</v>
      </c>
      <c r="H35" s="9">
        <v>13.437203010845071</v>
      </c>
      <c r="I35" s="9">
        <v>13.324362722091676</v>
      </c>
      <c r="J35" s="9">
        <v>13.885846186052671</v>
      </c>
      <c r="K35" s="9">
        <v>12.162144666617788</v>
      </c>
      <c r="L35" s="9">
        <v>15.879577483670591</v>
      </c>
      <c r="M35" s="9">
        <v>13.011455944285878</v>
      </c>
      <c r="N35" s="9">
        <v>17.282297448312306</v>
      </c>
      <c r="O35" s="9">
        <v>14.61733603929355</v>
      </c>
      <c r="P35" s="9">
        <v>14.117256651096231</v>
      </c>
      <c r="Q35" s="9">
        <v>11.410784051186862</v>
      </c>
      <c r="R35" s="9">
        <v>12.199684320110906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16.427512190997266</v>
      </c>
      <c r="D37" s="10">
        <v>15.398444650345057</v>
      </c>
      <c r="E37" s="10">
        <v>14.853918105896307</v>
      </c>
      <c r="F37" s="10">
        <v>13.161928546893964</v>
      </c>
      <c r="G37" s="10">
        <v>12.967758870019283</v>
      </c>
      <c r="H37" s="10">
        <v>13.437203010845071</v>
      </c>
      <c r="I37" s="10">
        <v>13.324362722091676</v>
      </c>
      <c r="J37" s="10">
        <v>13.885846186052671</v>
      </c>
      <c r="K37" s="10">
        <v>12.162144666617788</v>
      </c>
      <c r="L37" s="10">
        <v>15.879577483670591</v>
      </c>
      <c r="M37" s="10">
        <v>13.011455944285878</v>
      </c>
      <c r="N37" s="10">
        <v>17.282297448312306</v>
      </c>
      <c r="O37" s="10">
        <v>14.61733603929355</v>
      </c>
      <c r="P37" s="10">
        <v>14.117256651096231</v>
      </c>
      <c r="Q37" s="10">
        <v>11.410784051186862</v>
      </c>
      <c r="R37" s="10">
        <v>12.199684320110906</v>
      </c>
    </row>
    <row r="38" spans="1:18" ht="11.25" customHeight="1" x14ac:dyDescent="0.25">
      <c r="A38" s="59" t="s">
        <v>173</v>
      </c>
      <c r="B38" s="60" t="s">
        <v>172</v>
      </c>
      <c r="C38" s="9">
        <v>3759.7036513937137</v>
      </c>
      <c r="D38" s="9">
        <v>3652.7907721008996</v>
      </c>
      <c r="E38" s="9">
        <v>3647.4345470828375</v>
      </c>
      <c r="F38" s="9">
        <v>3648.146489409296</v>
      </c>
      <c r="G38" s="9">
        <v>3795.756801020646</v>
      </c>
      <c r="H38" s="9">
        <v>3785.3329270712825</v>
      </c>
      <c r="I38" s="9">
        <v>3896.269820573883</v>
      </c>
      <c r="J38" s="9">
        <v>4189.8838345335334</v>
      </c>
      <c r="K38" s="9">
        <v>4063.0390417860599</v>
      </c>
      <c r="L38" s="9">
        <v>3883.1127124787745</v>
      </c>
      <c r="M38" s="9">
        <v>3843.3751892361329</v>
      </c>
      <c r="N38" s="9">
        <v>4325.123282589303</v>
      </c>
      <c r="O38" s="9">
        <v>4243.9829646929393</v>
      </c>
      <c r="P38" s="9">
        <v>4066.9719914290781</v>
      </c>
      <c r="Q38" s="9">
        <v>4004.3128781633086</v>
      </c>
      <c r="R38" s="9">
        <v>4252.6485173786705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3759.7036513937137</v>
      </c>
      <c r="D40" s="10">
        <v>3652.7907721008996</v>
      </c>
      <c r="E40" s="10">
        <v>3647.4345470828375</v>
      </c>
      <c r="F40" s="10">
        <v>3648.146489409296</v>
      </c>
      <c r="G40" s="10">
        <v>3795.756801020646</v>
      </c>
      <c r="H40" s="10">
        <v>3785.3329270712825</v>
      </c>
      <c r="I40" s="10">
        <v>3896.269820573883</v>
      </c>
      <c r="J40" s="10">
        <v>4189.8838345335334</v>
      </c>
      <c r="K40" s="10">
        <v>4063.0390417860599</v>
      </c>
      <c r="L40" s="10">
        <v>3883.1127124787745</v>
      </c>
      <c r="M40" s="10">
        <v>3843.3751892361329</v>
      </c>
      <c r="N40" s="10">
        <v>4325.123282589303</v>
      </c>
      <c r="O40" s="10">
        <v>4243.9829646929393</v>
      </c>
      <c r="P40" s="10">
        <v>4066.9719914290781</v>
      </c>
      <c r="Q40" s="10">
        <v>4004.3128781633086</v>
      </c>
      <c r="R40" s="10">
        <v>4252.6485173786705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6739.2261582880428</v>
      </c>
      <c r="D2" s="78">
        <v>7179.6307401872418</v>
      </c>
      <c r="E2" s="78">
        <v>7282.0668022513064</v>
      </c>
      <c r="F2" s="78">
        <v>7355.0322725900323</v>
      </c>
      <c r="G2" s="78">
        <v>8225.3632877003656</v>
      </c>
      <c r="H2" s="78">
        <v>8719.2256798838007</v>
      </c>
      <c r="I2" s="78">
        <v>9334.5920539459676</v>
      </c>
      <c r="J2" s="78">
        <v>9752.3673771043686</v>
      </c>
      <c r="K2" s="78">
        <v>10004.734234260459</v>
      </c>
      <c r="L2" s="78">
        <v>9312.873524158229</v>
      </c>
      <c r="M2" s="78">
        <v>9165.2194546027204</v>
      </c>
      <c r="N2" s="78">
        <v>9343.1168323350466</v>
      </c>
      <c r="O2" s="78">
        <v>9024.502597187713</v>
      </c>
      <c r="P2" s="78">
        <v>9181.478249605032</v>
      </c>
      <c r="Q2" s="78">
        <v>9184.1547133925142</v>
      </c>
      <c r="R2" s="78">
        <v>9694.3919158087065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6739.2261582880428</v>
      </c>
      <c r="D21" s="79">
        <v>7179.6307401872418</v>
      </c>
      <c r="E21" s="79">
        <v>7282.0668022513064</v>
      </c>
      <c r="F21" s="79">
        <v>7355.0322725900323</v>
      </c>
      <c r="G21" s="79">
        <v>8225.3632877003656</v>
      </c>
      <c r="H21" s="79">
        <v>8719.2256798838007</v>
      </c>
      <c r="I21" s="79">
        <v>9334.5920539459676</v>
      </c>
      <c r="J21" s="79">
        <v>9752.3673771043686</v>
      </c>
      <c r="K21" s="79">
        <v>10004.734234260459</v>
      </c>
      <c r="L21" s="79">
        <v>9312.873524158229</v>
      </c>
      <c r="M21" s="79">
        <v>9165.2194546027204</v>
      </c>
      <c r="N21" s="79">
        <v>9343.1168323350466</v>
      </c>
      <c r="O21" s="79">
        <v>9024.502597187713</v>
      </c>
      <c r="P21" s="79">
        <v>9181.478249605032</v>
      </c>
      <c r="Q21" s="79">
        <v>9184.1547133925142</v>
      </c>
      <c r="R21" s="79">
        <v>9694.3919158087065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6739.2261582880428</v>
      </c>
      <c r="D30" s="8">
        <v>7179.6307401872418</v>
      </c>
      <c r="E30" s="8">
        <v>7282.0668022513064</v>
      </c>
      <c r="F30" s="8">
        <v>7355.0322725900323</v>
      </c>
      <c r="G30" s="8">
        <v>8225.3632877003656</v>
      </c>
      <c r="H30" s="8">
        <v>8719.2256798838007</v>
      </c>
      <c r="I30" s="8">
        <v>9334.5920539459676</v>
      </c>
      <c r="J30" s="8">
        <v>9752.3673771043686</v>
      </c>
      <c r="K30" s="8">
        <v>10004.734234260459</v>
      </c>
      <c r="L30" s="8">
        <v>9312.873524158229</v>
      </c>
      <c r="M30" s="8">
        <v>9165.2194546027204</v>
      </c>
      <c r="N30" s="8">
        <v>9343.1168323350466</v>
      </c>
      <c r="O30" s="8">
        <v>9024.502597187713</v>
      </c>
      <c r="P30" s="8">
        <v>9181.478249605032</v>
      </c>
      <c r="Q30" s="8">
        <v>9184.1547133925142</v>
      </c>
      <c r="R30" s="8">
        <v>9694.3919158087065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29.318028182068719</v>
      </c>
      <c r="D35" s="9">
        <v>30.138888707764927</v>
      </c>
      <c r="E35" s="9">
        <v>29.535418891895713</v>
      </c>
      <c r="F35" s="9">
        <v>26.440386381316731</v>
      </c>
      <c r="G35" s="9">
        <v>28.005314129691055</v>
      </c>
      <c r="H35" s="9">
        <v>30.842088767145086</v>
      </c>
      <c r="I35" s="9">
        <v>31.813401738968892</v>
      </c>
      <c r="J35" s="9">
        <v>32.213913614118006</v>
      </c>
      <c r="K35" s="9">
        <v>29.858409325321347</v>
      </c>
      <c r="L35" s="9">
        <v>37.92890206610781</v>
      </c>
      <c r="M35" s="9">
        <v>30.923468035113462</v>
      </c>
      <c r="N35" s="9">
        <v>37.184579195697566</v>
      </c>
      <c r="O35" s="9">
        <v>30.975949310830739</v>
      </c>
      <c r="P35" s="9">
        <v>31.760463201608879</v>
      </c>
      <c r="Q35" s="9">
        <v>26.09701636427349</v>
      </c>
      <c r="R35" s="9">
        <v>27.731003650069535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29.318028182068719</v>
      </c>
      <c r="D37" s="10">
        <v>30.138888707764927</v>
      </c>
      <c r="E37" s="10">
        <v>29.535418891895713</v>
      </c>
      <c r="F37" s="10">
        <v>26.440386381316731</v>
      </c>
      <c r="G37" s="10">
        <v>28.005314129691055</v>
      </c>
      <c r="H37" s="10">
        <v>30.842088767145086</v>
      </c>
      <c r="I37" s="10">
        <v>31.813401738968892</v>
      </c>
      <c r="J37" s="10">
        <v>32.213913614118006</v>
      </c>
      <c r="K37" s="10">
        <v>29.858409325321347</v>
      </c>
      <c r="L37" s="10">
        <v>37.92890206610781</v>
      </c>
      <c r="M37" s="10">
        <v>30.923468035113462</v>
      </c>
      <c r="N37" s="10">
        <v>37.184579195697566</v>
      </c>
      <c r="O37" s="10">
        <v>30.975949310830739</v>
      </c>
      <c r="P37" s="10">
        <v>31.760463201608879</v>
      </c>
      <c r="Q37" s="10">
        <v>26.09701636427349</v>
      </c>
      <c r="R37" s="10">
        <v>27.731003650069535</v>
      </c>
    </row>
    <row r="38" spans="1:18" ht="11.25" customHeight="1" x14ac:dyDescent="0.25">
      <c r="A38" s="59" t="s">
        <v>173</v>
      </c>
      <c r="B38" s="60" t="s">
        <v>172</v>
      </c>
      <c r="C38" s="9">
        <v>6709.9081301059741</v>
      </c>
      <c r="D38" s="9">
        <v>7149.4918514794772</v>
      </c>
      <c r="E38" s="9">
        <v>7252.5313833594109</v>
      </c>
      <c r="F38" s="9">
        <v>7328.5918862087156</v>
      </c>
      <c r="G38" s="9">
        <v>8197.3579735706753</v>
      </c>
      <c r="H38" s="9">
        <v>8688.3835911166552</v>
      </c>
      <c r="I38" s="9">
        <v>9302.7786522069982</v>
      </c>
      <c r="J38" s="9">
        <v>9720.1534634902509</v>
      </c>
      <c r="K38" s="9">
        <v>9974.8758249351376</v>
      </c>
      <c r="L38" s="9">
        <v>9274.9446220921218</v>
      </c>
      <c r="M38" s="9">
        <v>9134.2959865676075</v>
      </c>
      <c r="N38" s="9">
        <v>9305.9322531393482</v>
      </c>
      <c r="O38" s="9">
        <v>8993.5266478768826</v>
      </c>
      <c r="P38" s="9">
        <v>9149.7177864034238</v>
      </c>
      <c r="Q38" s="9">
        <v>9158.05769702824</v>
      </c>
      <c r="R38" s="9">
        <v>9666.6609121586371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6709.9081301059741</v>
      </c>
      <c r="D40" s="10">
        <v>7149.4918514794772</v>
      </c>
      <c r="E40" s="10">
        <v>7252.5313833594109</v>
      </c>
      <c r="F40" s="10">
        <v>7328.5918862087156</v>
      </c>
      <c r="G40" s="10">
        <v>8197.3579735706753</v>
      </c>
      <c r="H40" s="10">
        <v>8688.3835911166552</v>
      </c>
      <c r="I40" s="10">
        <v>9302.7786522069982</v>
      </c>
      <c r="J40" s="10">
        <v>9720.1534634902509</v>
      </c>
      <c r="K40" s="10">
        <v>9974.8758249351376</v>
      </c>
      <c r="L40" s="10">
        <v>9274.9446220921218</v>
      </c>
      <c r="M40" s="10">
        <v>9134.2959865676075</v>
      </c>
      <c r="N40" s="10">
        <v>9305.9322531393482</v>
      </c>
      <c r="O40" s="10">
        <v>8993.5266478768826</v>
      </c>
      <c r="P40" s="10">
        <v>9149.7177864034238</v>
      </c>
      <c r="Q40" s="10">
        <v>9158.05769702824</v>
      </c>
      <c r="R40" s="10">
        <v>9666.6609121586371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261.99368214012566</v>
      </c>
      <c r="D2" s="78">
        <v>339.53652570379472</v>
      </c>
      <c r="E2" s="78">
        <v>295.17106216678371</v>
      </c>
      <c r="F2" s="78">
        <v>288.70216819053672</v>
      </c>
      <c r="G2" s="78">
        <v>305.81533792004802</v>
      </c>
      <c r="H2" s="78">
        <v>328.26127308809691</v>
      </c>
      <c r="I2" s="78">
        <v>347.89637854650016</v>
      </c>
      <c r="J2" s="78">
        <v>375.07154318273666</v>
      </c>
      <c r="K2" s="78">
        <v>353.59609766138408</v>
      </c>
      <c r="L2" s="78">
        <v>403.69095504979163</v>
      </c>
      <c r="M2" s="78">
        <v>327.53643695707763</v>
      </c>
      <c r="N2" s="78">
        <v>389.0248124638216</v>
      </c>
      <c r="O2" s="78">
        <v>390.63677633654999</v>
      </c>
      <c r="P2" s="78">
        <v>373.92720913134298</v>
      </c>
      <c r="Q2" s="78">
        <v>448.74135463914706</v>
      </c>
      <c r="R2" s="78">
        <v>468.48658423072806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261.99368214012566</v>
      </c>
      <c r="D21" s="79">
        <v>339.53652570379472</v>
      </c>
      <c r="E21" s="79">
        <v>295.17106216678371</v>
      </c>
      <c r="F21" s="79">
        <v>288.70216819053672</v>
      </c>
      <c r="G21" s="79">
        <v>305.81533792004802</v>
      </c>
      <c r="H21" s="79">
        <v>328.26127308809691</v>
      </c>
      <c r="I21" s="79">
        <v>347.89637854650016</v>
      </c>
      <c r="J21" s="79">
        <v>375.07154318273666</v>
      </c>
      <c r="K21" s="79">
        <v>353.59609766138408</v>
      </c>
      <c r="L21" s="79">
        <v>403.69095504979163</v>
      </c>
      <c r="M21" s="79">
        <v>327.53643695707763</v>
      </c>
      <c r="N21" s="79">
        <v>389.0248124638216</v>
      </c>
      <c r="O21" s="79">
        <v>390.63677633654999</v>
      </c>
      <c r="P21" s="79">
        <v>373.92720913134298</v>
      </c>
      <c r="Q21" s="79">
        <v>448.74135463914706</v>
      </c>
      <c r="R21" s="79">
        <v>468.48658423072806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261.99368214012566</v>
      </c>
      <c r="D30" s="8">
        <v>339.53652570379472</v>
      </c>
      <c r="E30" s="8">
        <v>295.17106216678371</v>
      </c>
      <c r="F30" s="8">
        <v>288.70216819053672</v>
      </c>
      <c r="G30" s="8">
        <v>305.81533792004802</v>
      </c>
      <c r="H30" s="8">
        <v>328.26127308809691</v>
      </c>
      <c r="I30" s="8">
        <v>347.89637854650016</v>
      </c>
      <c r="J30" s="8">
        <v>375.07154318273666</v>
      </c>
      <c r="K30" s="8">
        <v>353.59609766138408</v>
      </c>
      <c r="L30" s="8">
        <v>403.69095504979163</v>
      </c>
      <c r="M30" s="8">
        <v>327.53643695707763</v>
      </c>
      <c r="N30" s="8">
        <v>389.0248124638216</v>
      </c>
      <c r="O30" s="8">
        <v>390.63677633654999</v>
      </c>
      <c r="P30" s="8">
        <v>373.92720913134298</v>
      </c>
      <c r="Q30" s="8">
        <v>448.74135463914706</v>
      </c>
      <c r="R30" s="8">
        <v>468.48658423072806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1.1397656015834594</v>
      </c>
      <c r="D35" s="9">
        <v>1.4253175310435193</v>
      </c>
      <c r="E35" s="9">
        <v>1.1971877219207208</v>
      </c>
      <c r="F35" s="9">
        <v>1.0378468228520255</v>
      </c>
      <c r="G35" s="9">
        <v>1.0412250869132131</v>
      </c>
      <c r="H35" s="9">
        <v>1.1611424792865397</v>
      </c>
      <c r="I35" s="9">
        <v>1.1856723025784062</v>
      </c>
      <c r="J35" s="9">
        <v>1.2389322329641463</v>
      </c>
      <c r="K35" s="9">
        <v>1.0552821067105871</v>
      </c>
      <c r="L35" s="9">
        <v>1.6441278472576544</v>
      </c>
      <c r="M35" s="9">
        <v>1.1051085670938998</v>
      </c>
      <c r="N35" s="9">
        <v>1.5482760418973671</v>
      </c>
      <c r="O35" s="9">
        <v>1.3408323453215143</v>
      </c>
      <c r="P35" s="9">
        <v>1.293484670206261</v>
      </c>
      <c r="Q35" s="9">
        <v>1.2751103221581341</v>
      </c>
      <c r="R35" s="9">
        <v>1.3401153254517633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1.1397656015834594</v>
      </c>
      <c r="D37" s="10">
        <v>1.4253175310435193</v>
      </c>
      <c r="E37" s="10">
        <v>1.1971877219207208</v>
      </c>
      <c r="F37" s="10">
        <v>1.0378468228520255</v>
      </c>
      <c r="G37" s="10">
        <v>1.0412250869132131</v>
      </c>
      <c r="H37" s="10">
        <v>1.1611424792865397</v>
      </c>
      <c r="I37" s="10">
        <v>1.1856723025784062</v>
      </c>
      <c r="J37" s="10">
        <v>1.2389322329641463</v>
      </c>
      <c r="K37" s="10">
        <v>1.0552821067105871</v>
      </c>
      <c r="L37" s="10">
        <v>1.6441278472576544</v>
      </c>
      <c r="M37" s="10">
        <v>1.1051085670938998</v>
      </c>
      <c r="N37" s="10">
        <v>1.5482760418973671</v>
      </c>
      <c r="O37" s="10">
        <v>1.3408323453215143</v>
      </c>
      <c r="P37" s="10">
        <v>1.293484670206261</v>
      </c>
      <c r="Q37" s="10">
        <v>1.2751103221581341</v>
      </c>
      <c r="R37" s="10">
        <v>1.3401153254517633</v>
      </c>
    </row>
    <row r="38" spans="1:18" ht="11.25" customHeight="1" x14ac:dyDescent="0.25">
      <c r="A38" s="59" t="s">
        <v>173</v>
      </c>
      <c r="B38" s="60" t="s">
        <v>172</v>
      </c>
      <c r="C38" s="9">
        <v>260.85391653854219</v>
      </c>
      <c r="D38" s="9">
        <v>338.11120817275122</v>
      </c>
      <c r="E38" s="9">
        <v>293.97387444486299</v>
      </c>
      <c r="F38" s="9">
        <v>287.66432136768469</v>
      </c>
      <c r="G38" s="9">
        <v>304.77411283313484</v>
      </c>
      <c r="H38" s="9">
        <v>327.10013060881039</v>
      </c>
      <c r="I38" s="9">
        <v>346.71070624392178</v>
      </c>
      <c r="J38" s="9">
        <v>373.83261094977252</v>
      </c>
      <c r="K38" s="9">
        <v>352.54081555467349</v>
      </c>
      <c r="L38" s="9">
        <v>402.04682720253396</v>
      </c>
      <c r="M38" s="9">
        <v>326.43132838998372</v>
      </c>
      <c r="N38" s="9">
        <v>387.47653642192421</v>
      </c>
      <c r="O38" s="9">
        <v>389.29594399122846</v>
      </c>
      <c r="P38" s="9">
        <v>372.63372446113669</v>
      </c>
      <c r="Q38" s="9">
        <v>447.46624431698893</v>
      </c>
      <c r="R38" s="9">
        <v>467.14646890527627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260.85391653854219</v>
      </c>
      <c r="D40" s="10">
        <v>338.11120817275122</v>
      </c>
      <c r="E40" s="10">
        <v>293.97387444486299</v>
      </c>
      <c r="F40" s="10">
        <v>287.66432136768469</v>
      </c>
      <c r="G40" s="10">
        <v>304.77411283313484</v>
      </c>
      <c r="H40" s="10">
        <v>327.10013060881039</v>
      </c>
      <c r="I40" s="10">
        <v>346.71070624392178</v>
      </c>
      <c r="J40" s="10">
        <v>373.83261094977252</v>
      </c>
      <c r="K40" s="10">
        <v>352.54081555467349</v>
      </c>
      <c r="L40" s="10">
        <v>402.04682720253396</v>
      </c>
      <c r="M40" s="10">
        <v>326.43132838998372</v>
      </c>
      <c r="N40" s="10">
        <v>387.47653642192421</v>
      </c>
      <c r="O40" s="10">
        <v>389.29594399122846</v>
      </c>
      <c r="P40" s="10">
        <v>372.63372446113669</v>
      </c>
      <c r="Q40" s="10">
        <v>447.46624431698893</v>
      </c>
      <c r="R40" s="10">
        <v>467.14646890527627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419.34217874400269</v>
      </c>
      <c r="D2" s="78">
        <v>488.55158037339555</v>
      </c>
      <c r="E2" s="78">
        <v>476.26496638368002</v>
      </c>
      <c r="F2" s="78">
        <v>478.1469675798632</v>
      </c>
      <c r="G2" s="78">
        <v>515.00887844212502</v>
      </c>
      <c r="H2" s="78">
        <v>515.55265024733751</v>
      </c>
      <c r="I2" s="78">
        <v>563.17257544357903</v>
      </c>
      <c r="J2" s="78">
        <v>602.19543253076972</v>
      </c>
      <c r="K2" s="78">
        <v>591.75756247508286</v>
      </c>
      <c r="L2" s="78">
        <v>589.06752243013057</v>
      </c>
      <c r="M2" s="78">
        <v>510.49571324374625</v>
      </c>
      <c r="N2" s="78">
        <v>565.27781510076841</v>
      </c>
      <c r="O2" s="78">
        <v>548.29795549401001</v>
      </c>
      <c r="P2" s="78">
        <v>557.55534446357308</v>
      </c>
      <c r="Q2" s="78">
        <v>681.44191953146981</v>
      </c>
      <c r="R2" s="78">
        <v>773.76383859186967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419.34217874400269</v>
      </c>
      <c r="D21" s="79">
        <v>488.55158037339555</v>
      </c>
      <c r="E21" s="79">
        <v>476.26496638368002</v>
      </c>
      <c r="F21" s="79">
        <v>478.1469675798632</v>
      </c>
      <c r="G21" s="79">
        <v>515.00887844212502</v>
      </c>
      <c r="H21" s="79">
        <v>515.55265024733751</v>
      </c>
      <c r="I21" s="79">
        <v>563.17257544357903</v>
      </c>
      <c r="J21" s="79">
        <v>602.19543253076972</v>
      </c>
      <c r="K21" s="79">
        <v>591.75756247508286</v>
      </c>
      <c r="L21" s="79">
        <v>589.06752243013057</v>
      </c>
      <c r="M21" s="79">
        <v>510.49571324374625</v>
      </c>
      <c r="N21" s="79">
        <v>565.27781510076841</v>
      </c>
      <c r="O21" s="79">
        <v>548.29795549401001</v>
      </c>
      <c r="P21" s="79">
        <v>557.55534446357308</v>
      </c>
      <c r="Q21" s="79">
        <v>681.44191953146981</v>
      </c>
      <c r="R21" s="79">
        <v>773.76383859186967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419.34217874400269</v>
      </c>
      <c r="D30" s="8">
        <v>488.55158037339555</v>
      </c>
      <c r="E30" s="8">
        <v>476.26496638368002</v>
      </c>
      <c r="F30" s="8">
        <v>478.1469675798632</v>
      </c>
      <c r="G30" s="8">
        <v>515.00887844212502</v>
      </c>
      <c r="H30" s="8">
        <v>515.55265024733751</v>
      </c>
      <c r="I30" s="8">
        <v>563.17257544357903</v>
      </c>
      <c r="J30" s="8">
        <v>602.19543253076972</v>
      </c>
      <c r="K30" s="8">
        <v>591.75756247508286</v>
      </c>
      <c r="L30" s="8">
        <v>589.06752243013057</v>
      </c>
      <c r="M30" s="8">
        <v>510.49571324374625</v>
      </c>
      <c r="N30" s="8">
        <v>565.27781510076841</v>
      </c>
      <c r="O30" s="8">
        <v>548.29795549401001</v>
      </c>
      <c r="P30" s="8">
        <v>557.55534446357308</v>
      </c>
      <c r="Q30" s="8">
        <v>681.44191953146981</v>
      </c>
      <c r="R30" s="8">
        <v>773.76383859186967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1.8242874664811468</v>
      </c>
      <c r="D35" s="9">
        <v>2.0508578005910696</v>
      </c>
      <c r="E35" s="9">
        <v>1.9316885806825885</v>
      </c>
      <c r="F35" s="9">
        <v>1.7188762878690347</v>
      </c>
      <c r="G35" s="9">
        <v>1.7534770095709584</v>
      </c>
      <c r="H35" s="9">
        <v>1.8236390692065669</v>
      </c>
      <c r="I35" s="9">
        <v>1.9193592272072153</v>
      </c>
      <c r="J35" s="9">
        <v>1.9891653884887317</v>
      </c>
      <c r="K35" s="9">
        <v>1.7660578590113358</v>
      </c>
      <c r="L35" s="9">
        <v>2.399118200265336</v>
      </c>
      <c r="M35" s="9">
        <v>1.7224135165282537</v>
      </c>
      <c r="N35" s="9">
        <v>2.2497436412696716</v>
      </c>
      <c r="O35" s="9">
        <v>1.8819928847831782</v>
      </c>
      <c r="P35" s="9">
        <v>1.928688988775576</v>
      </c>
      <c r="Q35" s="9">
        <v>1.9363350771282539</v>
      </c>
      <c r="R35" s="9">
        <v>2.2133670702225769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1.8242874664811468</v>
      </c>
      <c r="D37" s="10">
        <v>2.0508578005910696</v>
      </c>
      <c r="E37" s="10">
        <v>1.9316885806825885</v>
      </c>
      <c r="F37" s="10">
        <v>1.7188762878690347</v>
      </c>
      <c r="G37" s="10">
        <v>1.7534770095709584</v>
      </c>
      <c r="H37" s="10">
        <v>1.8236390692065669</v>
      </c>
      <c r="I37" s="10">
        <v>1.9193592272072153</v>
      </c>
      <c r="J37" s="10">
        <v>1.9891653884887317</v>
      </c>
      <c r="K37" s="10">
        <v>1.7660578590113358</v>
      </c>
      <c r="L37" s="10">
        <v>2.399118200265336</v>
      </c>
      <c r="M37" s="10">
        <v>1.7224135165282537</v>
      </c>
      <c r="N37" s="10">
        <v>2.2497436412696716</v>
      </c>
      <c r="O37" s="10">
        <v>1.8819928847831782</v>
      </c>
      <c r="P37" s="10">
        <v>1.928688988775576</v>
      </c>
      <c r="Q37" s="10">
        <v>1.9363350771282539</v>
      </c>
      <c r="R37" s="10">
        <v>2.2133670702225769</v>
      </c>
    </row>
    <row r="38" spans="1:18" ht="11.25" customHeight="1" x14ac:dyDescent="0.25">
      <c r="A38" s="59" t="s">
        <v>173</v>
      </c>
      <c r="B38" s="60" t="s">
        <v>172</v>
      </c>
      <c r="C38" s="9">
        <v>417.51789127752153</v>
      </c>
      <c r="D38" s="9">
        <v>486.50072257280448</v>
      </c>
      <c r="E38" s="9">
        <v>474.33327780299743</v>
      </c>
      <c r="F38" s="9">
        <v>476.42809129199418</v>
      </c>
      <c r="G38" s="9">
        <v>513.25540143255409</v>
      </c>
      <c r="H38" s="9">
        <v>513.72901117813092</v>
      </c>
      <c r="I38" s="9">
        <v>561.25321621637181</v>
      </c>
      <c r="J38" s="9">
        <v>600.20626714228104</v>
      </c>
      <c r="K38" s="9">
        <v>589.99150461607155</v>
      </c>
      <c r="L38" s="9">
        <v>586.66840422986525</v>
      </c>
      <c r="M38" s="9">
        <v>508.77329972721799</v>
      </c>
      <c r="N38" s="9">
        <v>563.02807145949873</v>
      </c>
      <c r="O38" s="9">
        <v>546.41596260922688</v>
      </c>
      <c r="P38" s="9">
        <v>555.62665547479753</v>
      </c>
      <c r="Q38" s="9">
        <v>679.5055844543416</v>
      </c>
      <c r="R38" s="9">
        <v>771.55047152164707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417.51789127752153</v>
      </c>
      <c r="D40" s="10">
        <v>486.50072257280448</v>
      </c>
      <c r="E40" s="10">
        <v>474.33327780299743</v>
      </c>
      <c r="F40" s="10">
        <v>476.42809129199418</v>
      </c>
      <c r="G40" s="10">
        <v>513.25540143255409</v>
      </c>
      <c r="H40" s="10">
        <v>513.72901117813092</v>
      </c>
      <c r="I40" s="10">
        <v>561.25321621637181</v>
      </c>
      <c r="J40" s="10">
        <v>600.20626714228104</v>
      </c>
      <c r="K40" s="10">
        <v>589.99150461607155</v>
      </c>
      <c r="L40" s="10">
        <v>586.66840422986525</v>
      </c>
      <c r="M40" s="10">
        <v>508.77329972721799</v>
      </c>
      <c r="N40" s="10">
        <v>563.02807145949873</v>
      </c>
      <c r="O40" s="10">
        <v>546.41596260922688</v>
      </c>
      <c r="P40" s="10">
        <v>555.62665547479753</v>
      </c>
      <c r="Q40" s="10">
        <v>679.5055844543416</v>
      </c>
      <c r="R40" s="10">
        <v>771.55047152164707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C5321FBE674642966488C89890B7BB" ma:contentTypeVersion="9" ma:contentTypeDescription="Create a new document." ma:contentTypeScope="" ma:versionID="1f9bee30adae98e1887a09ed9f4d34b3">
  <xsd:schema xmlns:xsd="http://www.w3.org/2001/XMLSchema" xmlns:xs="http://www.w3.org/2001/XMLSchema" xmlns:p="http://schemas.microsoft.com/office/2006/metadata/properties" xmlns:ns2="19e23ae6-1de5-4c02-adb1-8b803d4bd321" xmlns:ns3="bf8fd00c-6770-4c7e-9c53-09fa03beed1b" xmlns:ns4="392db15d-bcbb-4a6b-a0aa-070f7b74d70a" targetNamespace="http://schemas.microsoft.com/office/2006/metadata/properties" ma:root="true" ma:fieldsID="b6bb9d34897ccd4207df3e9f3c38b2d0" ns2:_="" ns3:_="" ns4:_="">
    <xsd:import namespace="19e23ae6-1de5-4c02-adb1-8b803d4bd321"/>
    <xsd:import namespace="bf8fd00c-6770-4c7e-9c53-09fa03beed1b"/>
    <xsd:import namespace="392db15d-bcbb-4a6b-a0aa-070f7b74d70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MediaServiceGenerationTime" minOccurs="0"/>
                <xsd:element ref="ns4:MediaServiceEventHashCode" minOccurs="0"/>
                <xsd:element ref="ns4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e23ae6-1de5-4c02-adb1-8b803d4bd32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fd00c-6770-4c7e-9c53-09fa03beed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2db15d-bcbb-4a6b-a0aa-070f7b74d70a" elementFormDefault="qualified">
    <xsd:import namespace="http://schemas.microsoft.com/office/2006/documentManagement/types"/>
    <xsd:import namespace="http://schemas.microsoft.com/office/infopath/2007/PartnerControls"/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92db15d-bcbb-4a6b-a0aa-070f7b74d70a" xsi:nil="true"/>
  </documentManagement>
</p:properties>
</file>

<file path=customXml/itemProps1.xml><?xml version="1.0" encoding="utf-8"?>
<ds:datastoreItem xmlns:ds="http://schemas.openxmlformats.org/officeDocument/2006/customXml" ds:itemID="{1C024D26-26D5-47FA-BDEA-22CFEFCEBC7C}"/>
</file>

<file path=customXml/itemProps2.xml><?xml version="1.0" encoding="utf-8"?>
<ds:datastoreItem xmlns:ds="http://schemas.openxmlformats.org/officeDocument/2006/customXml" ds:itemID="{1F2B6422-D7FB-4945-82E8-381E855C46FB}"/>
</file>

<file path=customXml/itemProps3.xml><?xml version="1.0" encoding="utf-8"?>
<ds:datastoreItem xmlns:ds="http://schemas.openxmlformats.org/officeDocument/2006/customXml" ds:itemID="{4E26DD46-6C26-4F24-89FD-CA44BE80C7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106</vt:i4>
      </vt:variant>
    </vt:vector>
  </HeadingPairs>
  <TitlesOfParts>
    <vt:vector size="106" baseType="lpstr">
      <vt:lpstr>cover</vt:lpstr>
      <vt:lpstr>index</vt:lpstr>
      <vt:lpstr>factors</vt:lpstr>
      <vt:lpstr>TOTAL</vt:lpstr>
      <vt:lpstr>TITOT</vt:lpstr>
      <vt:lpstr>tipgt</vt:lpstr>
      <vt:lpstr>tipgtele</vt:lpstr>
      <vt:lpstr>tipgtchp</vt:lpstr>
      <vt:lpstr>tidh</vt:lpstr>
      <vt:lpstr>CEN</vt:lpstr>
      <vt:lpstr>cenrf</vt:lpstr>
      <vt:lpstr>cenog</vt:lpstr>
      <vt:lpstr>cennu</vt:lpstr>
      <vt:lpstr>cencm</vt:lpstr>
      <vt:lpstr>cenck</vt:lpstr>
      <vt:lpstr>cenbf</vt:lpstr>
      <vt:lpstr>cengw</vt:lpstr>
      <vt:lpstr>cenpf</vt:lpstr>
      <vt:lpstr>cenbr</vt:lpstr>
      <vt:lpstr>cench</vt:lpstr>
      <vt:lpstr>cencl</vt:lpstr>
      <vt:lpstr>cenlr</vt:lpstr>
      <vt:lpstr>cenbg</vt:lpstr>
      <vt:lpstr>cengl</vt:lpstr>
      <vt:lpstr>cenns</vt:lpstr>
      <vt:lpstr>CF</vt:lpstr>
      <vt:lpstr>CIN</vt:lpstr>
      <vt:lpstr>cisi</vt:lpstr>
      <vt:lpstr>cisb</vt:lpstr>
      <vt:lpstr>cise</vt:lpstr>
      <vt:lpstr>cnfm</vt:lpstr>
      <vt:lpstr>cnfa</vt:lpstr>
      <vt:lpstr>cnfp</vt:lpstr>
      <vt:lpstr>cnfs</vt:lpstr>
      <vt:lpstr>cnfo</vt:lpstr>
      <vt:lpstr>cchi</vt:lpstr>
      <vt:lpstr>cbch</vt:lpstr>
      <vt:lpstr>coch</vt:lpstr>
      <vt:lpstr>cpha</vt:lpstr>
      <vt:lpstr>cnmm</vt:lpstr>
      <vt:lpstr>ccem</vt:lpstr>
      <vt:lpstr>ccer</vt:lpstr>
      <vt:lpstr>cgla</vt:lpstr>
      <vt:lpstr>cppa</vt:lpstr>
      <vt:lpstr>cpul</vt:lpstr>
      <vt:lpstr>cpap</vt:lpstr>
      <vt:lpstr>cprp</vt:lpstr>
      <vt:lpstr>cfbt</vt:lpstr>
      <vt:lpstr>ctre</vt:lpstr>
      <vt:lpstr>cmae</vt:lpstr>
      <vt:lpstr>ctel</vt:lpstr>
      <vt:lpstr>cwwp</vt:lpstr>
      <vt:lpstr>cmiq</vt:lpstr>
      <vt:lpstr>ccon</vt:lpstr>
      <vt:lpstr>cnsi</vt:lpstr>
      <vt:lpstr>CDM</vt:lpstr>
      <vt:lpstr>cres</vt:lpstr>
      <vt:lpstr>cressh</vt:lpstr>
      <vt:lpstr>cressc</vt:lpstr>
      <vt:lpstr>creswh</vt:lpstr>
      <vt:lpstr>cresco</vt:lpstr>
      <vt:lpstr>cresrf</vt:lpstr>
      <vt:lpstr>creswm</vt:lpstr>
      <vt:lpstr>cresdr</vt:lpstr>
      <vt:lpstr>cresdw</vt:lpstr>
      <vt:lpstr>crestv</vt:lpstr>
      <vt:lpstr>cresit</vt:lpstr>
      <vt:lpstr>cresli</vt:lpstr>
      <vt:lpstr>cresoa</vt:lpstr>
      <vt:lpstr>cser</vt:lpstr>
      <vt:lpstr>csersh</vt:lpstr>
      <vt:lpstr>csersc</vt:lpstr>
      <vt:lpstr>cserhw</vt:lpstr>
      <vt:lpstr>cserca</vt:lpstr>
      <vt:lpstr>cserve</vt:lpstr>
      <vt:lpstr>csersl</vt:lpstr>
      <vt:lpstr>cserbl</vt:lpstr>
      <vt:lpstr>csercr</vt:lpstr>
      <vt:lpstr>cserbt</vt:lpstr>
      <vt:lpstr>cserit</vt:lpstr>
      <vt:lpstr>cagr</vt:lpstr>
      <vt:lpstr>CTR</vt:lpstr>
      <vt:lpstr>ctro</vt:lpstr>
      <vt:lpstr>cp2w</vt:lpstr>
      <vt:lpstr>ccar</vt:lpstr>
      <vt:lpstr>cbus</vt:lpstr>
      <vt:lpstr>clcv</vt:lpstr>
      <vt:lpstr>chdv</vt:lpstr>
      <vt:lpstr>ctra</vt:lpstr>
      <vt:lpstr>crtp</vt:lpstr>
      <vt:lpstr>crth</vt:lpstr>
      <vt:lpstr>crtm</vt:lpstr>
      <vt:lpstr>crtf</vt:lpstr>
      <vt:lpstr>ctav</vt:lpstr>
      <vt:lpstr>capd</vt:lpstr>
      <vt:lpstr>capi</vt:lpstr>
      <vt:lpstr>cape</vt:lpstr>
      <vt:lpstr>cafi</vt:lpstr>
      <vt:lpstr>cafe</vt:lpstr>
      <vt:lpstr>ctdn</vt:lpstr>
      <vt:lpstr>cncs</vt:lpstr>
      <vt:lpstr>cniw</vt:lpstr>
      <vt:lpstr>ctpi</vt:lpstr>
      <vt:lpstr>BUN</vt:lpstr>
      <vt:lpstr>buni</vt:lpstr>
      <vt:lpstr>bune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2018-07-19T13:52:47Z</dcterms:created>
  <dcterms:modified xsi:type="dcterms:W3CDTF">2018-07-19T13:52:48Z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0x01010081C5321FBE674642966488C89890B7BB</vt:lpwstr>
  </property>
</Properties>
</file>